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kosova\Desktop\26.6.2024\PIKA 27\"/>
    </mc:Choice>
  </mc:AlternateContent>
  <bookViews>
    <workbookView xWindow="0" yWindow="0" windowWidth="28800" windowHeight="12330"/>
  </bookViews>
  <sheets>
    <sheet name="Fondi i pagave" sheetId="1" r:id="rId1"/>
    <sheet name="pajisje pc" sheetId="2" r:id="rId2"/>
    <sheet name="buxheti i Kayo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C8" i="3" l="1"/>
  <c r="N4" i="1"/>
  <c r="F4" i="2" l="1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3" i="2"/>
  <c r="G3" i="2" s="1"/>
  <c r="C21" i="1"/>
  <c r="H20" i="1"/>
  <c r="M20" i="1" s="1"/>
  <c r="H19" i="1"/>
  <c r="M19" i="1" s="1"/>
  <c r="H18" i="1"/>
  <c r="M18" i="1" s="1"/>
  <c r="H17" i="1"/>
  <c r="M17" i="1" s="1"/>
  <c r="N17" i="1" s="1"/>
  <c r="H16" i="1"/>
  <c r="M16" i="1" s="1"/>
  <c r="N16" i="1" s="1"/>
  <c r="C13" i="1"/>
  <c r="M12" i="1"/>
  <c r="P12" i="1" s="1"/>
  <c r="G11" i="1"/>
  <c r="H11" i="1" s="1"/>
  <c r="M11" i="1" s="1"/>
  <c r="G10" i="1"/>
  <c r="H10" i="1" s="1"/>
  <c r="M10" i="1" s="1"/>
  <c r="G9" i="1"/>
  <c r="H9" i="1" s="1"/>
  <c r="M9" i="1" s="1"/>
  <c r="P9" i="1" s="1"/>
  <c r="Q9" i="1" s="1"/>
  <c r="G8" i="1"/>
  <c r="H8" i="1" s="1"/>
  <c r="M8" i="1" s="1"/>
  <c r="G7" i="1"/>
  <c r="H7" i="1" s="1"/>
  <c r="M7" i="1" s="1"/>
  <c r="G6" i="1"/>
  <c r="H6" i="1" s="1"/>
  <c r="M6" i="1" s="1"/>
  <c r="G5" i="1"/>
  <c r="H5" i="1" s="1"/>
  <c r="M5" i="1" s="1"/>
  <c r="G4" i="1"/>
  <c r="H4" i="1" s="1"/>
  <c r="M4" i="1" s="1"/>
  <c r="G21" i="2" l="1"/>
  <c r="G22" i="2" s="1"/>
  <c r="P7" i="1"/>
  <c r="Q7" i="1" s="1"/>
  <c r="N7" i="1"/>
  <c r="R7" i="1"/>
  <c r="S7" i="1" s="1"/>
  <c r="P4" i="1"/>
  <c r="Q4" i="1" s="1"/>
  <c r="R4" i="1"/>
  <c r="S4" i="1" s="1"/>
  <c r="N5" i="1"/>
  <c r="R5" i="1"/>
  <c r="S5" i="1" s="1"/>
  <c r="P5" i="1"/>
  <c r="Q5" i="1" s="1"/>
  <c r="P11" i="1"/>
  <c r="Q11" i="1" s="1"/>
  <c r="N11" i="1"/>
  <c r="R11" i="1"/>
  <c r="S11" i="1" s="1"/>
  <c r="P8" i="1"/>
  <c r="Q8" i="1" s="1"/>
  <c r="N8" i="1"/>
  <c r="R8" i="1"/>
  <c r="S8" i="1" s="1"/>
  <c r="P17" i="1"/>
  <c r="Q17" i="1" s="1"/>
  <c r="R17" i="1"/>
  <c r="S17" i="1" s="1"/>
  <c r="P19" i="1"/>
  <c r="Q19" i="1" s="1"/>
  <c r="N19" i="1"/>
  <c r="R19" i="1"/>
  <c r="S19" i="1" s="1"/>
  <c r="R6" i="1"/>
  <c r="S6" i="1" s="1"/>
  <c r="P6" i="1"/>
  <c r="Q6" i="1" s="1"/>
  <c r="T6" i="1" s="1"/>
  <c r="R10" i="1"/>
  <c r="S10" i="1" s="1"/>
  <c r="P10" i="1"/>
  <c r="Q10" i="1" s="1"/>
  <c r="C22" i="1"/>
  <c r="N6" i="1"/>
  <c r="N9" i="1"/>
  <c r="R9" i="1"/>
  <c r="S9" i="1" s="1"/>
  <c r="T9" i="1" s="1"/>
  <c r="N10" i="1"/>
  <c r="P16" i="1"/>
  <c r="Q16" i="1" s="1"/>
  <c r="R16" i="1"/>
  <c r="S16" i="1" s="1"/>
  <c r="P18" i="1"/>
  <c r="Q18" i="1" s="1"/>
  <c r="N18" i="1"/>
  <c r="R18" i="1"/>
  <c r="S18" i="1" s="1"/>
  <c r="P20" i="1"/>
  <c r="Q20" i="1" s="1"/>
  <c r="N20" i="1"/>
  <c r="R20" i="1"/>
  <c r="S20" i="1" s="1"/>
  <c r="N21" i="1" l="1"/>
  <c r="T17" i="1"/>
  <c r="T16" i="1"/>
  <c r="T19" i="1"/>
  <c r="T4" i="1"/>
  <c r="T7" i="1"/>
  <c r="N13" i="1"/>
  <c r="T18" i="1"/>
  <c r="T11" i="1"/>
  <c r="T20" i="1"/>
  <c r="T10" i="1"/>
  <c r="T8" i="1"/>
  <c r="T5" i="1"/>
  <c r="T21" i="1" l="1"/>
  <c r="T13" i="1"/>
  <c r="T22" i="1" l="1"/>
</calcChain>
</file>

<file path=xl/sharedStrings.xml><?xml version="1.0" encoding="utf-8"?>
<sst xmlns="http://schemas.openxmlformats.org/spreadsheetml/2006/main" count="112" uniqueCount="98">
  <si>
    <t xml:space="preserve">Nr. Rendor </t>
  </si>
  <si>
    <t>Pozicioni</t>
  </si>
  <si>
    <t>Nr. punonjesve</t>
  </si>
  <si>
    <t>Kategoria/ Klasa</t>
  </si>
  <si>
    <t>Paga mujore e Grupit/Klases</t>
  </si>
  <si>
    <t xml:space="preserve"> Vjetersia mesatare   (ne vite)</t>
  </si>
  <si>
    <t>Vjetersia ne %</t>
  </si>
  <si>
    <t>Vjetersia mujore ne leke</t>
  </si>
  <si>
    <t>Shtesa mujore e pozicionit</t>
  </si>
  <si>
    <t>Shtese mujore kualifikimi</t>
  </si>
  <si>
    <t>Shtese mujore kushte pune</t>
  </si>
  <si>
    <t xml:space="preserve">Shtesa te tjera mujore </t>
  </si>
  <si>
    <t>Paga mujore bruto</t>
  </si>
  <si>
    <t xml:space="preserve">Fondi i pagave (ne 000/ leke) </t>
  </si>
  <si>
    <t>Baza ligjore e shtesave te tjera</t>
  </si>
  <si>
    <t>Paga mbi te cilen llogariten sig.shoqerore</t>
  </si>
  <si>
    <t>Sigurime shoqerore 15%</t>
  </si>
  <si>
    <t xml:space="preserve">Paga mbi te cilen llogariten sig.shendetsore </t>
  </si>
  <si>
    <t>Sigurime shendetsore 1.7%</t>
  </si>
  <si>
    <t xml:space="preserve">Fondi i sigurimeve (ne 000/ leke) </t>
  </si>
  <si>
    <t>II</t>
  </si>
  <si>
    <t>Punonjes me sistemin page grupi + shtese per pozicion</t>
  </si>
  <si>
    <t>II.1</t>
  </si>
  <si>
    <t>Drejtor I Pergjithshem</t>
  </si>
  <si>
    <t>I-2</t>
  </si>
  <si>
    <t>II.2</t>
  </si>
  <si>
    <t>ZV titullar</t>
  </si>
  <si>
    <t>I-4</t>
  </si>
  <si>
    <t>II.3</t>
  </si>
  <si>
    <t>Drejtor Drejtorie</t>
  </si>
  <si>
    <t>II.4</t>
  </si>
  <si>
    <t>II-2</t>
  </si>
  <si>
    <t>II.5</t>
  </si>
  <si>
    <t>Pergjegjes Sektori</t>
  </si>
  <si>
    <t>III-1</t>
  </si>
  <si>
    <t>II.6</t>
  </si>
  <si>
    <t>Pergjegjes Sektori Mbeshtetes</t>
  </si>
  <si>
    <t>III-2</t>
  </si>
  <si>
    <t>II.7</t>
  </si>
  <si>
    <t>Eksperte</t>
  </si>
  <si>
    <t>II-1</t>
  </si>
  <si>
    <t>II.8</t>
  </si>
  <si>
    <t>Specialist ne sektor/Dr mbeshtetese</t>
  </si>
  <si>
    <t>IV-2</t>
  </si>
  <si>
    <t>II.9</t>
  </si>
  <si>
    <t>Sekretar</t>
  </si>
  <si>
    <t>III</t>
  </si>
  <si>
    <t>Punonjes te sistemit me klasa</t>
  </si>
  <si>
    <t>Magazinier</t>
  </si>
  <si>
    <t>V</t>
  </si>
  <si>
    <t xml:space="preserve">Shofer </t>
  </si>
  <si>
    <t>Nenpunes informacioni</t>
  </si>
  <si>
    <t>punonjes pastrimi</t>
  </si>
  <si>
    <t>I</t>
  </si>
  <si>
    <t>Arkiv Protokoll</t>
  </si>
  <si>
    <t>VI</t>
  </si>
  <si>
    <t>Total</t>
  </si>
  <si>
    <t>xxxx SHA</t>
  </si>
  <si>
    <t>(1)</t>
  </si>
  <si>
    <t>(2)</t>
  </si>
  <si>
    <t>(1)+(2) TOTAL</t>
  </si>
  <si>
    <t>Lista e cmimeve sipas AKShI-t</t>
  </si>
  <si>
    <t>Modeli</t>
  </si>
  <si>
    <t>Sasia</t>
  </si>
  <si>
    <t>Cmimi pa tvsh</t>
  </si>
  <si>
    <t>UPS</t>
  </si>
  <si>
    <t>UPS 1000VA</t>
  </si>
  <si>
    <t>Skaner</t>
  </si>
  <si>
    <t>Tipi 1</t>
  </si>
  <si>
    <t>Tipi 3</t>
  </si>
  <si>
    <t>Projektor</t>
  </si>
  <si>
    <t>Fotokopje</t>
  </si>
  <si>
    <t>Multifunction color MFP Basic</t>
  </si>
  <si>
    <t>Multifunction High Volume copy Machine</t>
  </si>
  <si>
    <t>Printer</t>
  </si>
  <si>
    <t>B&amp;W Standard</t>
  </si>
  <si>
    <t>B&amp;W Advanced</t>
  </si>
  <si>
    <t>Color Standard</t>
  </si>
  <si>
    <t>Color Advanced</t>
  </si>
  <si>
    <t>Kompjuter</t>
  </si>
  <si>
    <t>Kompjutera Desktop 2</t>
  </si>
  <si>
    <t>Kompjutera workstation</t>
  </si>
  <si>
    <t>Kompjutera workstation Advanced</t>
  </si>
  <si>
    <t>Laptop Advance</t>
  </si>
  <si>
    <t>Kamera web dhe Kufje</t>
  </si>
  <si>
    <t>Kamera web per kompjutera</t>
  </si>
  <si>
    <t>Kufje me mikrofon per kompjutera</t>
  </si>
  <si>
    <t>Switch</t>
  </si>
  <si>
    <t>Switch me 8 Porta</t>
  </si>
  <si>
    <t>Router</t>
  </si>
  <si>
    <t>Router Wireless WIFI</t>
  </si>
  <si>
    <t>Totali</t>
  </si>
  <si>
    <t>cmimi me tvsh</t>
  </si>
  <si>
    <t>Paga</t>
  </si>
  <si>
    <t>Investime</t>
  </si>
  <si>
    <t xml:space="preserve">Mallra sherbime </t>
  </si>
  <si>
    <t>Sigurime</t>
  </si>
  <si>
    <t>(000) leke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</si>
</sst>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L_e_k_-;\-* #,##0.00_L_e_k_-;_-* &quot;-&quot;??_L_e_k_-;_-@_-"/>
    <numFmt numFmtId="165" formatCode="_(* #,##0_);_(* \(#,##0\);_(* &quot;-&quot;??_);_(@_)"/>
    <numFmt numFmtId="166" formatCode="_(* #,##0.0_);_(* \(#,##0.0\);_(* &quot;-&quot;?_);_(@_)"/>
    <numFmt numFmtId="167" formatCode="_-* #,##0_L_e_k_-;\-* #,##0_L_e_k_-;_-* &quot;-&quot;??_L_e_k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3" fontId="4" fillId="2" borderId="1" xfId="1" applyNumberFormat="1" applyFont="1" applyFill="1" applyBorder="1" applyAlignment="1">
      <alignment horizontal="center" vertical="center" wrapText="1"/>
    </xf>
    <xf numFmtId="0" fontId="5" fillId="0" borderId="0" xfId="0" applyFont="1"/>
    <xf numFmtId="3" fontId="4" fillId="3" borderId="1" xfId="1" applyNumberFormat="1" applyFont="1" applyFill="1" applyBorder="1" applyAlignment="1"/>
    <xf numFmtId="3" fontId="4" fillId="3" borderId="1" xfId="1" applyNumberFormat="1" applyFont="1" applyFill="1" applyBorder="1" applyAlignment="1">
      <alignment horizontal="center"/>
    </xf>
    <xf numFmtId="9" fontId="5" fillId="3" borderId="1" xfId="2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 wrapText="1"/>
    </xf>
    <xf numFmtId="3" fontId="6" fillId="3" borderId="1" xfId="1" applyNumberFormat="1" applyFont="1" applyFill="1" applyBorder="1" applyAlignment="1"/>
    <xf numFmtId="3" fontId="6" fillId="3" borderId="1" xfId="1" applyNumberFormat="1" applyFont="1" applyFill="1" applyBorder="1" applyAlignment="1">
      <alignment wrapText="1"/>
    </xf>
    <xf numFmtId="3" fontId="6" fillId="3" borderId="1" xfId="1" applyNumberFormat="1" applyFont="1" applyFill="1" applyBorder="1" applyAlignment="1">
      <alignment horizontal="center"/>
    </xf>
    <xf numFmtId="3" fontId="1" fillId="3" borderId="1" xfId="1" applyNumberFormat="1" applyFill="1" applyBorder="1" applyAlignment="1">
      <alignment horizontal="left"/>
    </xf>
    <xf numFmtId="3" fontId="1" fillId="3" borderId="1" xfId="1" applyNumberFormat="1" applyFill="1" applyBorder="1" applyAlignment="1">
      <alignment horizontal="center"/>
    </xf>
    <xf numFmtId="9" fontId="3" fillId="3" borderId="1" xfId="2" applyFill="1" applyBorder="1" applyAlignment="1">
      <alignment horizontal="center"/>
    </xf>
    <xf numFmtId="3" fontId="6" fillId="3" borderId="1" xfId="1" applyNumberFormat="1" applyFont="1" applyFill="1" applyBorder="1" applyAlignment="1">
      <alignment horizontal="center" wrapText="1"/>
    </xf>
    <xf numFmtId="3" fontId="4" fillId="3" borderId="1" xfId="1" applyNumberFormat="1" applyFont="1" applyFill="1" applyBorder="1" applyAlignment="1">
      <alignment wrapText="1"/>
    </xf>
    <xf numFmtId="0" fontId="7" fillId="3" borderId="2" xfId="0" applyFont="1" applyFill="1" applyBorder="1"/>
    <xf numFmtId="0" fontId="8" fillId="3" borderId="1" xfId="0" applyFont="1" applyFill="1" applyBorder="1" applyAlignment="1">
      <alignment horizontal="left"/>
    </xf>
    <xf numFmtId="0" fontId="7" fillId="3" borderId="3" xfId="0" applyFont="1" applyFill="1" applyBorder="1"/>
    <xf numFmtId="3" fontId="4" fillId="4" borderId="1" xfId="1" applyNumberFormat="1" applyFont="1" applyFill="1" applyBorder="1" applyAlignment="1"/>
    <xf numFmtId="3" fontId="4" fillId="4" borderId="1" xfId="1" applyNumberFormat="1" applyFont="1" applyFill="1" applyBorder="1" applyAlignment="1">
      <alignment horizontal="right"/>
    </xf>
    <xf numFmtId="3" fontId="4" fillId="4" borderId="1" xfId="1" applyNumberFormat="1" applyFont="1" applyFill="1" applyBorder="1" applyAlignment="1">
      <alignment horizontal="center"/>
    </xf>
    <xf numFmtId="9" fontId="5" fillId="4" borderId="1" xfId="2" applyFont="1" applyFill="1" applyBorder="1" applyAlignment="1">
      <alignment horizontal="center"/>
    </xf>
    <xf numFmtId="3" fontId="4" fillId="5" borderId="1" xfId="1" applyNumberFormat="1" applyFont="1" applyFill="1" applyBorder="1" applyAlignment="1"/>
    <xf numFmtId="3" fontId="4" fillId="5" borderId="1" xfId="1" applyNumberFormat="1" applyFont="1" applyFill="1" applyBorder="1" applyAlignment="1">
      <alignment horizontal="right"/>
    </xf>
    <xf numFmtId="3" fontId="4" fillId="5" borderId="1" xfId="1" applyNumberFormat="1" applyFont="1" applyFill="1" applyBorder="1" applyAlignment="1">
      <alignment horizontal="center"/>
    </xf>
    <xf numFmtId="49" fontId="4" fillId="4" borderId="1" xfId="1" applyNumberFormat="1" applyFont="1" applyFill="1" applyBorder="1" applyAlignment="1">
      <alignment horizontal="right"/>
    </xf>
    <xf numFmtId="0" fontId="5" fillId="0" borderId="4" xfId="0" applyFont="1" applyBorder="1"/>
    <xf numFmtId="0" fontId="5" fillId="0" borderId="5" xfId="0" applyFont="1" applyBorder="1"/>
    <xf numFmtId="0" fontId="0" fillId="6" borderId="6" xfId="0" applyFill="1" applyBorder="1"/>
    <xf numFmtId="0" fontId="0" fillId="6" borderId="7" xfId="0" applyFill="1" applyBorder="1"/>
    <xf numFmtId="165" fontId="0" fillId="6" borderId="7" xfId="1" applyNumberFormat="1" applyFont="1" applyFill="1" applyBorder="1"/>
    <xf numFmtId="0" fontId="0" fillId="0" borderId="2" xfId="0" applyBorder="1"/>
    <xf numFmtId="0" fontId="0" fillId="0" borderId="1" xfId="0" applyBorder="1"/>
    <xf numFmtId="165" fontId="0" fillId="0" borderId="1" xfId="1" applyNumberFormat="1" applyFont="1" applyBorder="1"/>
    <xf numFmtId="0" fontId="0" fillId="6" borderId="2" xfId="0" applyFill="1" applyBorder="1"/>
    <xf numFmtId="0" fontId="0" fillId="6" borderId="1" xfId="0" applyFill="1" applyBorder="1"/>
    <xf numFmtId="165" fontId="0" fillId="6" borderId="1" xfId="1" applyNumberFormat="1" applyFont="1" applyFill="1" applyBorder="1"/>
    <xf numFmtId="165" fontId="0" fillId="6" borderId="9" xfId="1" applyNumberFormat="1" applyFont="1" applyFill="1" applyBorder="1"/>
    <xf numFmtId="166" fontId="0" fillId="0" borderId="0" xfId="0" applyNumberFormat="1"/>
    <xf numFmtId="0" fontId="0" fillId="2" borderId="2" xfId="0" applyFill="1" applyBorder="1" applyAlignment="1">
      <alignment wrapText="1"/>
    </xf>
    <xf numFmtId="0" fontId="0" fillId="2" borderId="1" xfId="0" applyFill="1" applyBorder="1"/>
    <xf numFmtId="165" fontId="0" fillId="2" borderId="1" xfId="1" applyNumberFormat="1" applyFont="1" applyFill="1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2" borderId="2" xfId="0" applyFill="1" applyBorder="1"/>
    <xf numFmtId="0" fontId="5" fillId="0" borderId="12" xfId="0" applyFont="1" applyBorder="1"/>
    <xf numFmtId="0" fontId="5" fillId="0" borderId="13" xfId="0" applyFont="1" applyBorder="1"/>
    <xf numFmtId="165" fontId="5" fillId="0" borderId="13" xfId="1" applyNumberFormat="1" applyFont="1" applyBorder="1"/>
    <xf numFmtId="165" fontId="5" fillId="0" borderId="14" xfId="1" applyNumberFormat="1" applyFont="1" applyBorder="1"/>
    <xf numFmtId="165" fontId="5" fillId="0" borderId="0" xfId="0" applyNumberFormat="1" applyFont="1"/>
    <xf numFmtId="167" fontId="0" fillId="0" borderId="0" xfId="1" applyNumberFormat="1" applyFont="1"/>
    <xf numFmtId="0" fontId="5" fillId="0" borderId="7" xfId="0" applyFont="1" applyBorder="1"/>
    <xf numFmtId="0" fontId="5" fillId="0" borderId="8" xfId="0" applyFont="1" applyBorder="1"/>
    <xf numFmtId="165" fontId="0" fillId="3" borderId="1" xfId="1" applyNumberFormat="1" applyFont="1" applyFill="1" applyBorder="1"/>
    <xf numFmtId="165" fontId="0" fillId="3" borderId="9" xfId="1" applyNumberFormat="1" applyFont="1" applyFill="1" applyBorder="1"/>
    <xf numFmtId="165" fontId="0" fillId="3" borderId="11" xfId="1" applyNumberFormat="1" applyFont="1" applyFill="1" applyBorder="1"/>
    <xf numFmtId="167" fontId="0" fillId="0" borderId="0" xfId="0" applyNumberFormat="1"/>
    <xf numFmtId="167" fontId="5" fillId="0" borderId="0" xfId="0" applyNumberFormat="1" applyFont="1"/>
    <xf numFmtId="165" fontId="0" fillId="0" borderId="0" xfId="0" applyNumberFormat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1" xfId="0" applyFont="1" applyBorder="1"/>
    <xf numFmtId="3" fontId="11" fillId="3" borderId="1" xfId="1" applyNumberFormat="1" applyFont="1" applyFill="1" applyBorder="1" applyAlignment="1">
      <alignment horizontal="center"/>
    </xf>
    <xf numFmtId="167" fontId="9" fillId="0" borderId="1" xfId="1" applyNumberFormat="1" applyFont="1" applyBorder="1"/>
    <xf numFmtId="0" fontId="2" fillId="0" borderId="1" xfId="0" applyFont="1" applyBorder="1"/>
    <xf numFmtId="167" fontId="2" fillId="0" borderId="1" xfId="1" applyNumberFormat="1" applyFont="1" applyBorder="1"/>
  </cellXfs>
  <cellStyles count="3">
    <cellStyle name="Comma" xfId="1" builtinId="3"/>
    <cellStyle name="Normal" xfId="0" builtinId="0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workbookViewId="0">
      <selection activeCell="I6" sqref="I6"/>
    </sheetView>
  </sheetViews>
  <sheetFormatPr defaultRowHeight="15" x14ac:dyDescent="0.25"/>
  <cols>
    <col min="1" max="1" width="10.42578125" customWidth="1"/>
    <col min="2" max="2" width="20" customWidth="1"/>
    <col min="10" max="10" width="5.85546875" customWidth="1"/>
    <col min="11" max="11" width="6.7109375" customWidth="1"/>
    <col min="12" max="12" width="5.85546875" customWidth="1"/>
    <col min="15" max="15" width="5.85546875" customWidth="1"/>
    <col min="23" max="23" width="15.7109375" bestFit="1" customWidth="1"/>
  </cols>
  <sheetData>
    <row r="1" spans="1:23" ht="15.75" x14ac:dyDescent="0.25">
      <c r="B1" s="1" t="s">
        <v>57</v>
      </c>
    </row>
    <row r="2" spans="1:23" ht="76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3" s="3" customFormat="1" x14ac:dyDescent="0.25">
      <c r="A3" s="4" t="s">
        <v>20</v>
      </c>
      <c r="B3" s="4" t="s">
        <v>21</v>
      </c>
      <c r="C3" s="5"/>
      <c r="D3" s="5"/>
      <c r="E3" s="5"/>
      <c r="F3" s="5"/>
      <c r="G3" s="6"/>
      <c r="H3" s="5"/>
      <c r="I3" s="5"/>
      <c r="J3" s="5"/>
      <c r="K3" s="7"/>
      <c r="L3" s="7"/>
      <c r="M3" s="5"/>
      <c r="N3" s="5"/>
      <c r="O3" s="5"/>
      <c r="P3" s="5"/>
      <c r="Q3" s="5"/>
      <c r="R3" s="5"/>
      <c r="S3" s="5"/>
      <c r="T3" s="5"/>
    </row>
    <row r="4" spans="1:23" x14ac:dyDescent="0.25">
      <c r="A4" s="8" t="s">
        <v>22</v>
      </c>
      <c r="B4" s="9" t="s">
        <v>23</v>
      </c>
      <c r="C4" s="10">
        <v>1</v>
      </c>
      <c r="D4" s="10" t="s">
        <v>24</v>
      </c>
      <c r="E4" s="11">
        <v>14000</v>
      </c>
      <c r="F4" s="12">
        <v>15</v>
      </c>
      <c r="G4" s="13">
        <f t="shared" ref="G4:G11" si="0">IF(F4&lt;=10,F4*0.6%,IF(F4&lt;=20,6%+(F4-10)*0.8%,IF(F4&lt;=30,14%+(F4-20)*1%,24%)))</f>
        <v>0.1</v>
      </c>
      <c r="H4" s="10">
        <f t="shared" ref="H4:H11" si="1">G4*I4</f>
        <v>50000</v>
      </c>
      <c r="I4" s="10">
        <v>500000</v>
      </c>
      <c r="J4" s="10"/>
      <c r="K4" s="14"/>
      <c r="L4" s="14"/>
      <c r="M4" s="10">
        <f t="shared" ref="M4:M12" si="2">+E4+H4+I4+J4+K4+L4</f>
        <v>564000</v>
      </c>
      <c r="N4" s="10">
        <f>+((C4*M4)*12)/1000</f>
        <v>6768</v>
      </c>
      <c r="O4" s="10"/>
      <c r="P4" s="10">
        <f>IF(M4&gt;=176416,176416,IF(M4&lt;176416,M4))</f>
        <v>176416</v>
      </c>
      <c r="Q4" s="10">
        <f t="shared" ref="Q4:Q11" si="3">+P4*15%</f>
        <v>26462.399999999998</v>
      </c>
      <c r="R4" s="10">
        <f t="shared" ref="R4:R11" si="4">+M4</f>
        <v>564000</v>
      </c>
      <c r="S4" s="10">
        <f t="shared" ref="S4:S11" si="5">+R4*1.7%</f>
        <v>9588</v>
      </c>
      <c r="T4" s="10">
        <f t="shared" ref="T4:T11" si="6">+(((Q4+S4)*C4)*12)/1000</f>
        <v>432.60479999999995</v>
      </c>
    </row>
    <row r="5" spans="1:23" x14ac:dyDescent="0.25">
      <c r="A5" s="8" t="s">
        <v>25</v>
      </c>
      <c r="B5" s="9" t="s">
        <v>26</v>
      </c>
      <c r="C5" s="10">
        <v>1</v>
      </c>
      <c r="D5" s="10" t="s">
        <v>27</v>
      </c>
      <c r="E5" s="11">
        <v>14000</v>
      </c>
      <c r="F5" s="12">
        <v>15</v>
      </c>
      <c r="G5" s="13">
        <f t="shared" si="0"/>
        <v>0.1</v>
      </c>
      <c r="H5" s="10">
        <f t="shared" si="1"/>
        <v>40000</v>
      </c>
      <c r="I5" s="10">
        <v>400000</v>
      </c>
      <c r="J5" s="10"/>
      <c r="K5" s="14"/>
      <c r="L5" s="14"/>
      <c r="M5" s="10">
        <f t="shared" si="2"/>
        <v>454000</v>
      </c>
      <c r="N5" s="10">
        <f t="shared" ref="N5:N11" si="7">+((C5*M5)*12)/1000</f>
        <v>5448</v>
      </c>
      <c r="O5" s="10"/>
      <c r="P5" s="10">
        <f t="shared" ref="P5:P20" si="8">IF(M5&gt;=176416,176416,IF(M5&lt;176416,M5))</f>
        <v>176416</v>
      </c>
      <c r="Q5" s="10">
        <f t="shared" si="3"/>
        <v>26462.399999999998</v>
      </c>
      <c r="R5" s="10">
        <f t="shared" si="4"/>
        <v>454000</v>
      </c>
      <c r="S5" s="10">
        <f t="shared" si="5"/>
        <v>7718.0000000000009</v>
      </c>
      <c r="T5" s="10">
        <f t="shared" si="6"/>
        <v>410.16480000000007</v>
      </c>
    </row>
    <row r="6" spans="1:23" x14ac:dyDescent="0.25">
      <c r="A6" s="8" t="s">
        <v>28</v>
      </c>
      <c r="B6" s="9" t="s">
        <v>29</v>
      </c>
      <c r="C6" s="10">
        <v>3</v>
      </c>
      <c r="D6" s="10" t="s">
        <v>27</v>
      </c>
      <c r="E6" s="11">
        <v>14000</v>
      </c>
      <c r="F6" s="12">
        <v>15</v>
      </c>
      <c r="G6" s="13">
        <f t="shared" si="0"/>
        <v>0.1</v>
      </c>
      <c r="H6" s="10">
        <f t="shared" si="1"/>
        <v>45000</v>
      </c>
      <c r="I6" s="10">
        <v>450000</v>
      </c>
      <c r="J6" s="10"/>
      <c r="K6" s="14"/>
      <c r="L6" s="14"/>
      <c r="M6" s="10">
        <f t="shared" si="2"/>
        <v>509000</v>
      </c>
      <c r="N6" s="10">
        <f t="shared" si="7"/>
        <v>18324</v>
      </c>
      <c r="O6" s="10"/>
      <c r="P6" s="10">
        <f t="shared" si="8"/>
        <v>176416</v>
      </c>
      <c r="Q6" s="10">
        <f t="shared" si="3"/>
        <v>26462.399999999998</v>
      </c>
      <c r="R6" s="10">
        <f t="shared" si="4"/>
        <v>509000</v>
      </c>
      <c r="S6" s="10">
        <f t="shared" si="5"/>
        <v>8653</v>
      </c>
      <c r="T6" s="10">
        <f t="shared" si="6"/>
        <v>1264.1543999999999</v>
      </c>
    </row>
    <row r="7" spans="1:23" x14ac:dyDescent="0.25">
      <c r="A7" s="8" t="s">
        <v>30</v>
      </c>
      <c r="B7" s="9" t="s">
        <v>29</v>
      </c>
      <c r="C7" s="10">
        <v>1</v>
      </c>
      <c r="D7" s="10" t="s">
        <v>31</v>
      </c>
      <c r="E7" s="11">
        <v>14000</v>
      </c>
      <c r="F7" s="12">
        <v>15</v>
      </c>
      <c r="G7" s="13">
        <f t="shared" si="0"/>
        <v>0.1</v>
      </c>
      <c r="H7" s="10">
        <f t="shared" si="1"/>
        <v>45000</v>
      </c>
      <c r="I7" s="10">
        <v>450000</v>
      </c>
      <c r="J7" s="10"/>
      <c r="K7" s="14"/>
      <c r="L7" s="14"/>
      <c r="M7" s="10">
        <f t="shared" si="2"/>
        <v>509000</v>
      </c>
      <c r="N7" s="10">
        <f t="shared" si="7"/>
        <v>6108</v>
      </c>
      <c r="O7" s="10"/>
      <c r="P7" s="10">
        <f t="shared" si="8"/>
        <v>176416</v>
      </c>
      <c r="Q7" s="10">
        <f t="shared" si="3"/>
        <v>26462.399999999998</v>
      </c>
      <c r="R7" s="10">
        <f t="shared" si="4"/>
        <v>509000</v>
      </c>
      <c r="S7" s="10">
        <f t="shared" si="5"/>
        <v>8653</v>
      </c>
      <c r="T7" s="10">
        <f t="shared" si="6"/>
        <v>421.38479999999993</v>
      </c>
    </row>
    <row r="8" spans="1:23" x14ac:dyDescent="0.25">
      <c r="A8" s="8" t="s">
        <v>32</v>
      </c>
      <c r="B8" s="9" t="s">
        <v>33</v>
      </c>
      <c r="C8" s="10">
        <v>6</v>
      </c>
      <c r="D8" s="10" t="s">
        <v>34</v>
      </c>
      <c r="E8" s="11">
        <v>14000</v>
      </c>
      <c r="F8" s="12">
        <v>15</v>
      </c>
      <c r="G8" s="13">
        <f t="shared" si="0"/>
        <v>0.1</v>
      </c>
      <c r="H8" s="10">
        <f t="shared" si="1"/>
        <v>30000</v>
      </c>
      <c r="I8" s="10">
        <v>300000</v>
      </c>
      <c r="J8" s="10"/>
      <c r="K8" s="14"/>
      <c r="L8" s="14"/>
      <c r="M8" s="10">
        <f t="shared" si="2"/>
        <v>344000</v>
      </c>
      <c r="N8" s="10">
        <f t="shared" si="7"/>
        <v>24768</v>
      </c>
      <c r="O8" s="10"/>
      <c r="P8" s="10">
        <f t="shared" si="8"/>
        <v>176416</v>
      </c>
      <c r="Q8" s="10">
        <f t="shared" si="3"/>
        <v>26462.399999999998</v>
      </c>
      <c r="R8" s="10">
        <f t="shared" si="4"/>
        <v>344000</v>
      </c>
      <c r="S8" s="10">
        <f t="shared" si="5"/>
        <v>5848</v>
      </c>
      <c r="T8" s="10">
        <f t="shared" si="6"/>
        <v>2326.3487999999998</v>
      </c>
    </row>
    <row r="9" spans="1:23" ht="26.25" x14ac:dyDescent="0.25">
      <c r="A9" s="8" t="s">
        <v>35</v>
      </c>
      <c r="B9" s="9" t="s">
        <v>36</v>
      </c>
      <c r="C9" s="10">
        <v>2</v>
      </c>
      <c r="D9" s="10" t="s">
        <v>37</v>
      </c>
      <c r="E9" s="11">
        <v>14000</v>
      </c>
      <c r="F9" s="12">
        <v>15</v>
      </c>
      <c r="G9" s="13">
        <f t="shared" si="0"/>
        <v>0.1</v>
      </c>
      <c r="H9" s="10">
        <f t="shared" si="1"/>
        <v>25000</v>
      </c>
      <c r="I9" s="10">
        <v>250000</v>
      </c>
      <c r="J9" s="10"/>
      <c r="K9" s="14"/>
      <c r="L9" s="14"/>
      <c r="M9" s="10">
        <f t="shared" si="2"/>
        <v>289000</v>
      </c>
      <c r="N9" s="10">
        <f t="shared" si="7"/>
        <v>6936</v>
      </c>
      <c r="O9" s="10"/>
      <c r="P9" s="10">
        <f t="shared" si="8"/>
        <v>176416</v>
      </c>
      <c r="Q9" s="10">
        <f t="shared" si="3"/>
        <v>26462.399999999998</v>
      </c>
      <c r="R9" s="10">
        <f t="shared" si="4"/>
        <v>289000</v>
      </c>
      <c r="S9" s="10">
        <f t="shared" si="5"/>
        <v>4913</v>
      </c>
      <c r="T9" s="10">
        <f t="shared" si="6"/>
        <v>753.00959999999998</v>
      </c>
    </row>
    <row r="10" spans="1:23" x14ac:dyDescent="0.25">
      <c r="A10" s="8" t="s">
        <v>38</v>
      </c>
      <c r="B10" s="9" t="s">
        <v>39</v>
      </c>
      <c r="C10" s="10">
        <v>0</v>
      </c>
      <c r="D10" s="10" t="s">
        <v>40</v>
      </c>
      <c r="E10" s="11">
        <v>14000</v>
      </c>
      <c r="F10" s="12">
        <v>15</v>
      </c>
      <c r="G10" s="13">
        <f t="shared" si="0"/>
        <v>0.1</v>
      </c>
      <c r="H10" s="10">
        <f>G10*I10</f>
        <v>30000</v>
      </c>
      <c r="I10" s="10">
        <v>300000</v>
      </c>
      <c r="J10" s="10"/>
      <c r="K10" s="14"/>
      <c r="L10" s="14"/>
      <c r="M10" s="10">
        <f t="shared" si="2"/>
        <v>344000</v>
      </c>
      <c r="N10" s="10">
        <f t="shared" si="7"/>
        <v>0</v>
      </c>
      <c r="O10" s="10"/>
      <c r="P10" s="10">
        <f t="shared" si="8"/>
        <v>176416</v>
      </c>
      <c r="Q10" s="10">
        <f t="shared" si="3"/>
        <v>26462.399999999998</v>
      </c>
      <c r="R10" s="10">
        <f t="shared" si="4"/>
        <v>344000</v>
      </c>
      <c r="S10" s="10">
        <f t="shared" si="5"/>
        <v>5848</v>
      </c>
      <c r="T10" s="10">
        <f t="shared" si="6"/>
        <v>0</v>
      </c>
    </row>
    <row r="11" spans="1:23" ht="26.25" x14ac:dyDescent="0.25">
      <c r="A11" s="8" t="s">
        <v>41</v>
      </c>
      <c r="B11" s="9" t="s">
        <v>42</v>
      </c>
      <c r="C11" s="10">
        <v>24</v>
      </c>
      <c r="D11" s="10" t="s">
        <v>43</v>
      </c>
      <c r="E11" s="11">
        <v>14000</v>
      </c>
      <c r="F11" s="12">
        <v>15</v>
      </c>
      <c r="G11" s="13">
        <f t="shared" si="0"/>
        <v>0.1</v>
      </c>
      <c r="H11" s="10">
        <f t="shared" si="1"/>
        <v>20000</v>
      </c>
      <c r="I11" s="10">
        <v>200000</v>
      </c>
      <c r="J11" s="10"/>
      <c r="K11" s="14"/>
      <c r="L11" s="14"/>
      <c r="M11" s="10">
        <f t="shared" si="2"/>
        <v>234000</v>
      </c>
      <c r="N11" s="10">
        <f t="shared" si="7"/>
        <v>67392</v>
      </c>
      <c r="O11" s="10"/>
      <c r="P11" s="10">
        <f t="shared" si="8"/>
        <v>176416</v>
      </c>
      <c r="Q11" s="10">
        <f t="shared" si="3"/>
        <v>26462.399999999998</v>
      </c>
      <c r="R11" s="10">
        <f t="shared" si="4"/>
        <v>234000</v>
      </c>
      <c r="S11" s="10">
        <f t="shared" si="5"/>
        <v>3978.0000000000005</v>
      </c>
      <c r="T11" s="10">
        <f t="shared" si="6"/>
        <v>8766.8351999999995</v>
      </c>
    </row>
    <row r="12" spans="1:23" x14ac:dyDescent="0.25">
      <c r="A12" s="8" t="s">
        <v>44</v>
      </c>
      <c r="B12" s="9" t="s">
        <v>45</v>
      </c>
      <c r="C12" s="10">
        <v>1</v>
      </c>
      <c r="D12" s="10"/>
      <c r="E12" s="11"/>
      <c r="F12" s="12">
        <v>15</v>
      </c>
      <c r="G12" s="13">
        <v>0.06</v>
      </c>
      <c r="H12" s="10">
        <v>4800</v>
      </c>
      <c r="I12" s="10">
        <v>80000</v>
      </c>
      <c r="J12" s="10"/>
      <c r="K12" s="14"/>
      <c r="L12" s="14"/>
      <c r="M12" s="10">
        <f t="shared" si="2"/>
        <v>84800</v>
      </c>
      <c r="N12" s="10">
        <v>4742.3999999999996</v>
      </c>
      <c r="O12" s="10"/>
      <c r="P12" s="10">
        <f t="shared" si="8"/>
        <v>84800</v>
      </c>
      <c r="Q12" s="10">
        <v>14820</v>
      </c>
      <c r="R12" s="10">
        <v>98800</v>
      </c>
      <c r="S12" s="10">
        <v>1679.6000000000001</v>
      </c>
      <c r="T12" s="10">
        <v>791.98079999999993</v>
      </c>
    </row>
    <row r="13" spans="1:23" x14ac:dyDescent="0.25">
      <c r="A13" s="19"/>
      <c r="B13" s="26" t="s">
        <v>58</v>
      </c>
      <c r="C13" s="21">
        <f>SUM(C4:C12)</f>
        <v>39</v>
      </c>
      <c r="D13" s="20"/>
      <c r="E13" s="21"/>
      <c r="F13" s="21"/>
      <c r="G13" s="22"/>
      <c r="H13" s="21"/>
      <c r="I13" s="21"/>
      <c r="J13" s="21"/>
      <c r="K13" s="21"/>
      <c r="L13" s="21"/>
      <c r="M13" s="21"/>
      <c r="N13" s="21">
        <f>SUM(N4:N11)</f>
        <v>135744</v>
      </c>
      <c r="O13" s="21"/>
      <c r="P13" s="21"/>
      <c r="Q13" s="21"/>
      <c r="R13" s="21"/>
      <c r="S13" s="21"/>
      <c r="T13" s="21">
        <f>SUM(T4:T11)</f>
        <v>14374.502399999999</v>
      </c>
      <c r="W13" s="51"/>
    </row>
    <row r="14" spans="1:23" x14ac:dyDescent="0.25">
      <c r="A14" s="4"/>
      <c r="B14" s="4" t="s">
        <v>47</v>
      </c>
      <c r="C14" s="5"/>
      <c r="D14" s="5"/>
      <c r="E14" s="5"/>
      <c r="F14" s="5"/>
      <c r="G14" s="13"/>
      <c r="H14" s="10"/>
      <c r="I14" s="5"/>
      <c r="J14" s="10"/>
      <c r="K14" s="7"/>
      <c r="L14" s="7"/>
      <c r="M14" s="10"/>
      <c r="N14" s="10"/>
      <c r="O14" s="5"/>
      <c r="P14" s="10"/>
      <c r="Q14" s="10"/>
      <c r="R14" s="10"/>
      <c r="S14" s="10"/>
      <c r="T14" s="10"/>
      <c r="W14" s="51"/>
    </row>
    <row r="15" spans="1:23" x14ac:dyDescent="0.25">
      <c r="A15" s="8"/>
      <c r="B15" s="15"/>
      <c r="C15" s="5"/>
      <c r="D15" s="5"/>
      <c r="E15" s="5"/>
      <c r="F15" s="5"/>
      <c r="G15" s="13"/>
      <c r="H15" s="10"/>
      <c r="I15" s="5"/>
      <c r="J15" s="10"/>
      <c r="K15" s="7"/>
      <c r="L15" s="7"/>
      <c r="M15" s="10"/>
      <c r="N15" s="5"/>
      <c r="O15" s="5"/>
      <c r="P15" s="10"/>
      <c r="Q15" s="10"/>
      <c r="R15" s="10"/>
      <c r="S15" s="10"/>
      <c r="T15" s="5"/>
      <c r="W15" s="51"/>
    </row>
    <row r="16" spans="1:23" x14ac:dyDescent="0.25">
      <c r="A16" s="16">
        <v>1</v>
      </c>
      <c r="B16" s="17" t="s">
        <v>48</v>
      </c>
      <c r="C16" s="10">
        <v>1</v>
      </c>
      <c r="D16" s="10" t="s">
        <v>49</v>
      </c>
      <c r="E16" s="10">
        <v>60000</v>
      </c>
      <c r="F16" s="10">
        <v>18</v>
      </c>
      <c r="G16" s="10"/>
      <c r="H16" s="10">
        <f>E16*F16*1%</f>
        <v>10800</v>
      </c>
      <c r="I16" s="10"/>
      <c r="J16" s="10"/>
      <c r="K16" s="14">
        <v>5340</v>
      </c>
      <c r="L16" s="14"/>
      <c r="M16" s="10">
        <f>+E16+H16+I16+J16+K16+L16</f>
        <v>76140</v>
      </c>
      <c r="N16" s="10">
        <f>+((C16*M16)*12)/1000</f>
        <v>913.68</v>
      </c>
      <c r="O16" s="10"/>
      <c r="P16" s="10">
        <f t="shared" si="8"/>
        <v>76140</v>
      </c>
      <c r="Q16" s="10">
        <f>+P16*15%</f>
        <v>11421</v>
      </c>
      <c r="R16" s="10">
        <f>+M16</f>
        <v>76140</v>
      </c>
      <c r="S16" s="10">
        <f>+R16*1.7%</f>
        <v>1294.3800000000001</v>
      </c>
      <c r="T16" s="10">
        <f>+(((Q16+S16)*C16)*12)/1000</f>
        <v>152.58456000000001</v>
      </c>
      <c r="W16" s="51"/>
    </row>
    <row r="17" spans="1:23" x14ac:dyDescent="0.25">
      <c r="A17" s="16">
        <v>2</v>
      </c>
      <c r="B17" s="17" t="s">
        <v>50</v>
      </c>
      <c r="C17" s="10">
        <v>2</v>
      </c>
      <c r="D17" s="10" t="s">
        <v>46</v>
      </c>
      <c r="E17" s="10">
        <v>60000</v>
      </c>
      <c r="F17" s="10">
        <v>25</v>
      </c>
      <c r="G17" s="10"/>
      <c r="H17" s="10">
        <f>E17*F17*1%</f>
        <v>15000</v>
      </c>
      <c r="I17" s="10"/>
      <c r="J17" s="10"/>
      <c r="K17" s="14"/>
      <c r="L17" s="14"/>
      <c r="M17" s="10">
        <f>+E17+H17+I17+J17+K17+L17</f>
        <v>75000</v>
      </c>
      <c r="N17" s="10">
        <f>+((C17*M17)*12)/1000</f>
        <v>1800</v>
      </c>
      <c r="O17" s="10"/>
      <c r="P17" s="10">
        <f t="shared" si="8"/>
        <v>75000</v>
      </c>
      <c r="Q17" s="10">
        <f>+P17*15%</f>
        <v>11250</v>
      </c>
      <c r="R17" s="10">
        <f>+M17</f>
        <v>75000</v>
      </c>
      <c r="S17" s="10">
        <f>+R17*1.7%</f>
        <v>1275</v>
      </c>
      <c r="T17" s="10">
        <f>+(((Q17+S17)*C17)*12)/1000</f>
        <v>300.60000000000002</v>
      </c>
      <c r="W17" s="57"/>
    </row>
    <row r="18" spans="1:23" x14ac:dyDescent="0.25">
      <c r="A18" s="16">
        <v>3</v>
      </c>
      <c r="B18" s="17" t="s">
        <v>51</v>
      </c>
      <c r="C18" s="10">
        <v>0</v>
      </c>
      <c r="D18" s="10" t="s">
        <v>20</v>
      </c>
      <c r="E18" s="10">
        <v>60000</v>
      </c>
      <c r="F18" s="10">
        <v>25</v>
      </c>
      <c r="G18" s="10"/>
      <c r="H18" s="10">
        <f>E18*F18*1%</f>
        <v>15000</v>
      </c>
      <c r="I18" s="10"/>
      <c r="J18" s="10"/>
      <c r="K18" s="14"/>
      <c r="L18" s="14"/>
      <c r="M18" s="10">
        <f>+E18+H18+I18+J18+K18+L18</f>
        <v>75000</v>
      </c>
      <c r="N18" s="10">
        <f>+((C18*M18)*12)/1000</f>
        <v>0</v>
      </c>
      <c r="O18" s="10"/>
      <c r="P18" s="10">
        <f t="shared" si="8"/>
        <v>75000</v>
      </c>
      <c r="Q18" s="10">
        <f>+P18*15%</f>
        <v>11250</v>
      </c>
      <c r="R18" s="10">
        <f>+M18</f>
        <v>75000</v>
      </c>
      <c r="S18" s="10">
        <f>+R18*1.7%</f>
        <v>1275</v>
      </c>
      <c r="T18" s="10">
        <f>+(((Q18+S18)*C18)*12)/1000</f>
        <v>0</v>
      </c>
    </row>
    <row r="19" spans="1:23" x14ac:dyDescent="0.25">
      <c r="A19" s="18">
        <v>4</v>
      </c>
      <c r="B19" s="17" t="s">
        <v>52</v>
      </c>
      <c r="C19" s="10">
        <v>2</v>
      </c>
      <c r="D19" s="10" t="s">
        <v>53</v>
      </c>
      <c r="E19" s="10">
        <v>60000</v>
      </c>
      <c r="F19" s="10">
        <v>21</v>
      </c>
      <c r="G19" s="10"/>
      <c r="H19" s="10">
        <f>E19*F19*1%</f>
        <v>12600</v>
      </c>
      <c r="I19" s="10"/>
      <c r="J19" s="10"/>
      <c r="K19" s="14">
        <v>5340</v>
      </c>
      <c r="L19" s="14"/>
      <c r="M19" s="10">
        <f>+E19+H19+I19+J19+K19+L19</f>
        <v>77940</v>
      </c>
      <c r="N19" s="10">
        <f>+((C19*M19)*12)/1000</f>
        <v>1870.56</v>
      </c>
      <c r="O19" s="10"/>
      <c r="P19" s="10">
        <f t="shared" si="8"/>
        <v>77940</v>
      </c>
      <c r="Q19" s="10">
        <f>+P19*15%</f>
        <v>11691</v>
      </c>
      <c r="R19" s="10">
        <f>+M19</f>
        <v>77940</v>
      </c>
      <c r="S19" s="10">
        <f>+R19*1.7%</f>
        <v>1324.98</v>
      </c>
      <c r="T19" s="10">
        <f>+(((Q19+S19)*C19)*12)/1000</f>
        <v>312.38352000000003</v>
      </c>
      <c r="W19" s="57"/>
    </row>
    <row r="20" spans="1:23" x14ac:dyDescent="0.25">
      <c r="A20" s="18">
        <v>5</v>
      </c>
      <c r="B20" s="17" t="s">
        <v>54</v>
      </c>
      <c r="C20" s="10">
        <v>1</v>
      </c>
      <c r="D20" s="10" t="s">
        <v>55</v>
      </c>
      <c r="E20" s="10">
        <v>60000</v>
      </c>
      <c r="F20" s="10">
        <v>20</v>
      </c>
      <c r="G20" s="10"/>
      <c r="H20" s="10">
        <f>E20*F20*1%</f>
        <v>12000</v>
      </c>
      <c r="I20" s="10"/>
      <c r="J20" s="10"/>
      <c r="K20" s="14">
        <v>5340</v>
      </c>
      <c r="L20" s="14"/>
      <c r="M20" s="10">
        <f>+E20+H20+I20+J20+K20+L20</f>
        <v>77340</v>
      </c>
      <c r="N20" s="10">
        <f>+((C20*M20)*12)/1000</f>
        <v>928.08</v>
      </c>
      <c r="O20" s="10"/>
      <c r="P20" s="10">
        <f t="shared" si="8"/>
        <v>77340</v>
      </c>
      <c r="Q20" s="10">
        <f>+P20*15%</f>
        <v>11601</v>
      </c>
      <c r="R20" s="10">
        <f>+M20</f>
        <v>77340</v>
      </c>
      <c r="S20" s="10">
        <f>+R20*1.7%</f>
        <v>1314.7800000000002</v>
      </c>
      <c r="T20" s="10">
        <f>+(((Q20+S20)*C20)*12)/1000</f>
        <v>154.98936</v>
      </c>
    </row>
    <row r="21" spans="1:23" s="3" customFormat="1" x14ac:dyDescent="0.25">
      <c r="A21" s="19"/>
      <c r="B21" s="26" t="s">
        <v>59</v>
      </c>
      <c r="C21" s="21">
        <f>SUM(C16:C20)</f>
        <v>6</v>
      </c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>
        <f>SUM(N16:N17)</f>
        <v>2713.68</v>
      </c>
      <c r="O21" s="21"/>
      <c r="P21" s="21"/>
      <c r="Q21" s="21"/>
      <c r="R21" s="21"/>
      <c r="S21" s="21"/>
      <c r="T21" s="21">
        <f>SUM(T16:T17)</f>
        <v>453.18456000000003</v>
      </c>
    </row>
    <row r="22" spans="1:23" s="3" customFormat="1" ht="30" customHeight="1" x14ac:dyDescent="0.25">
      <c r="A22" s="23"/>
      <c r="B22" s="24" t="s">
        <v>60</v>
      </c>
      <c r="C22" s="25">
        <f>C13+C21</f>
        <v>45</v>
      </c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5">
        <f>N13+N21</f>
        <v>138457.68</v>
      </c>
      <c r="O22" s="25"/>
      <c r="P22" s="25"/>
      <c r="Q22" s="25"/>
      <c r="R22" s="25"/>
      <c r="S22" s="25"/>
      <c r="T22" s="25">
        <f>T13+T21</f>
        <v>14827.686959999999</v>
      </c>
      <c r="W22" s="58"/>
    </row>
  </sheetData>
  <pageMargins left="0.7" right="0.7" top="0.75" bottom="0.75" header="0.3" footer="0.3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workbookViewId="0">
      <selection activeCell="D13" sqref="D13"/>
    </sheetView>
  </sheetViews>
  <sheetFormatPr defaultRowHeight="15" x14ac:dyDescent="0.25"/>
  <cols>
    <col min="2" max="2" width="16.5703125" customWidth="1"/>
    <col min="3" max="3" width="38.5703125" bestFit="1" customWidth="1"/>
    <col min="5" max="5" width="13.7109375" bestFit="1" customWidth="1"/>
    <col min="6" max="6" width="15.5703125" customWidth="1"/>
    <col min="7" max="7" width="17.140625" customWidth="1"/>
    <col min="8" max="8" width="10.5703125" bestFit="1" customWidth="1"/>
    <col min="11" max="11" width="14.42578125" customWidth="1"/>
  </cols>
  <sheetData>
    <row r="1" spans="2:11" ht="15.75" thickBot="1" x14ac:dyDescent="0.3">
      <c r="C1" t="s">
        <v>61</v>
      </c>
    </row>
    <row r="2" spans="2:11" ht="15.75" thickBot="1" x14ac:dyDescent="0.3">
      <c r="B2" s="27"/>
      <c r="C2" s="28" t="s">
        <v>62</v>
      </c>
      <c r="D2" s="28" t="s">
        <v>63</v>
      </c>
      <c r="E2" s="28" t="s">
        <v>64</v>
      </c>
      <c r="F2" s="52" t="s">
        <v>92</v>
      </c>
      <c r="G2" s="53" t="s">
        <v>56</v>
      </c>
    </row>
    <row r="3" spans="2:11" x14ac:dyDescent="0.25">
      <c r="B3" s="29" t="s">
        <v>65</v>
      </c>
      <c r="C3" s="30" t="s">
        <v>66</v>
      </c>
      <c r="D3" s="30">
        <v>45</v>
      </c>
      <c r="E3" s="31">
        <v>14612</v>
      </c>
      <c r="F3" s="37">
        <f>E3*120%</f>
        <v>17534.399999999998</v>
      </c>
      <c r="G3" s="38">
        <f>F3*D3</f>
        <v>789047.99999999988</v>
      </c>
    </row>
    <row r="4" spans="2:11" x14ac:dyDescent="0.25">
      <c r="B4" s="32" t="s">
        <v>67</v>
      </c>
      <c r="C4" s="33" t="s">
        <v>68</v>
      </c>
      <c r="D4" s="33">
        <v>1</v>
      </c>
      <c r="E4" s="34">
        <v>31041</v>
      </c>
      <c r="F4" s="54">
        <f t="shared" ref="F4:F20" si="0">E4*120%</f>
        <v>37249.199999999997</v>
      </c>
      <c r="G4" s="55">
        <f t="shared" ref="G4:G20" si="1">F4*D4</f>
        <v>37249.199999999997</v>
      </c>
      <c r="J4" s="59"/>
    </row>
    <row r="5" spans="2:11" x14ac:dyDescent="0.25">
      <c r="B5" s="35" t="s">
        <v>67</v>
      </c>
      <c r="C5" s="36" t="s">
        <v>69</v>
      </c>
      <c r="D5" s="36">
        <v>5</v>
      </c>
      <c r="E5" s="37">
        <v>71715</v>
      </c>
      <c r="F5" s="37">
        <f t="shared" si="0"/>
        <v>86058</v>
      </c>
      <c r="G5" s="38">
        <f t="shared" si="1"/>
        <v>430290</v>
      </c>
    </row>
    <row r="6" spans="2:11" x14ac:dyDescent="0.25">
      <c r="B6" s="32" t="s">
        <v>70</v>
      </c>
      <c r="C6" s="33" t="s">
        <v>68</v>
      </c>
      <c r="D6" s="33">
        <v>2</v>
      </c>
      <c r="E6" s="54">
        <v>82395</v>
      </c>
      <c r="F6" s="54">
        <f t="shared" si="0"/>
        <v>98874</v>
      </c>
      <c r="G6" s="55">
        <f t="shared" si="1"/>
        <v>197748</v>
      </c>
    </row>
    <row r="7" spans="2:11" x14ac:dyDescent="0.25">
      <c r="B7" s="35" t="s">
        <v>71</v>
      </c>
      <c r="C7" s="36" t="s">
        <v>72</v>
      </c>
      <c r="D7" s="36">
        <v>2</v>
      </c>
      <c r="E7" s="37">
        <v>356850</v>
      </c>
      <c r="F7" s="37">
        <f t="shared" si="0"/>
        <v>428220</v>
      </c>
      <c r="G7" s="38">
        <f t="shared" si="1"/>
        <v>856440</v>
      </c>
    </row>
    <row r="8" spans="2:11" x14ac:dyDescent="0.25">
      <c r="B8" s="32" t="s">
        <v>71</v>
      </c>
      <c r="C8" s="33" t="s">
        <v>73</v>
      </c>
      <c r="D8" s="33">
        <v>1</v>
      </c>
      <c r="E8" s="54">
        <v>712290</v>
      </c>
      <c r="F8" s="54">
        <f t="shared" si="0"/>
        <v>854748</v>
      </c>
      <c r="G8" s="55">
        <f t="shared" si="1"/>
        <v>854748</v>
      </c>
      <c r="H8" s="39"/>
    </row>
    <row r="9" spans="2:11" x14ac:dyDescent="0.25">
      <c r="B9" s="35" t="s">
        <v>74</v>
      </c>
      <c r="C9" s="36" t="s">
        <v>75</v>
      </c>
      <c r="D9" s="36">
        <v>3</v>
      </c>
      <c r="E9" s="37">
        <v>38507</v>
      </c>
      <c r="F9" s="37">
        <f t="shared" si="0"/>
        <v>46208.4</v>
      </c>
      <c r="G9" s="38">
        <f t="shared" si="1"/>
        <v>138625.20000000001</v>
      </c>
    </row>
    <row r="10" spans="2:11" x14ac:dyDescent="0.25">
      <c r="B10" s="32" t="s">
        <v>74</v>
      </c>
      <c r="C10" s="33" t="s">
        <v>76</v>
      </c>
      <c r="D10" s="33">
        <v>4</v>
      </c>
      <c r="E10" s="54">
        <v>63582</v>
      </c>
      <c r="F10" s="54">
        <f t="shared" si="0"/>
        <v>76298.399999999994</v>
      </c>
      <c r="G10" s="55">
        <f t="shared" si="1"/>
        <v>305193.59999999998</v>
      </c>
    </row>
    <row r="11" spans="2:11" x14ac:dyDescent="0.25">
      <c r="B11" s="35" t="s">
        <v>74</v>
      </c>
      <c r="C11" s="36" t="s">
        <v>77</v>
      </c>
      <c r="D11" s="36">
        <v>1</v>
      </c>
      <c r="E11" s="37">
        <v>60215</v>
      </c>
      <c r="F11" s="37">
        <f t="shared" si="0"/>
        <v>72258</v>
      </c>
      <c r="G11" s="38">
        <f t="shared" si="1"/>
        <v>72258</v>
      </c>
    </row>
    <row r="12" spans="2:11" x14ac:dyDescent="0.25">
      <c r="B12" s="32" t="s">
        <v>74</v>
      </c>
      <c r="C12" s="33" t="s">
        <v>78</v>
      </c>
      <c r="D12" s="33">
        <v>4</v>
      </c>
      <c r="E12" s="34">
        <v>86744</v>
      </c>
      <c r="F12" s="54">
        <f t="shared" si="0"/>
        <v>104092.8</v>
      </c>
      <c r="G12" s="55">
        <f t="shared" si="1"/>
        <v>416371.20000000001</v>
      </c>
    </row>
    <row r="13" spans="2:11" x14ac:dyDescent="0.25">
      <c r="B13" s="35" t="s">
        <v>79</v>
      </c>
      <c r="C13" s="36" t="s">
        <v>80</v>
      </c>
      <c r="D13" s="36">
        <v>0</v>
      </c>
      <c r="E13" s="37">
        <v>160471</v>
      </c>
      <c r="F13" s="37">
        <f t="shared" si="0"/>
        <v>192565.19999999998</v>
      </c>
      <c r="G13" s="38">
        <f t="shared" si="1"/>
        <v>0</v>
      </c>
    </row>
    <row r="14" spans="2:11" x14ac:dyDescent="0.25">
      <c r="B14" s="32" t="s">
        <v>79</v>
      </c>
      <c r="C14" s="33" t="s">
        <v>81</v>
      </c>
      <c r="D14" s="33">
        <v>39</v>
      </c>
      <c r="E14" s="54">
        <v>284835</v>
      </c>
      <c r="F14" s="54">
        <f t="shared" si="0"/>
        <v>341802</v>
      </c>
      <c r="G14" s="55">
        <f t="shared" si="1"/>
        <v>13330278</v>
      </c>
      <c r="K14" s="59"/>
    </row>
    <row r="15" spans="2:11" x14ac:dyDescent="0.25">
      <c r="B15" s="35" t="s">
        <v>79</v>
      </c>
      <c r="C15" s="36" t="s">
        <v>82</v>
      </c>
      <c r="D15" s="36">
        <v>6</v>
      </c>
      <c r="E15" s="37">
        <v>352846</v>
      </c>
      <c r="F15" s="37">
        <f t="shared" si="0"/>
        <v>423415.2</v>
      </c>
      <c r="G15" s="38">
        <f t="shared" si="1"/>
        <v>2540491.2000000002</v>
      </c>
    </row>
    <row r="16" spans="2:11" x14ac:dyDescent="0.25">
      <c r="B16" s="32" t="s">
        <v>79</v>
      </c>
      <c r="C16" s="33" t="s">
        <v>83</v>
      </c>
      <c r="D16" s="33">
        <v>2</v>
      </c>
      <c r="E16" s="54">
        <v>281995</v>
      </c>
      <c r="F16" s="54">
        <f t="shared" si="0"/>
        <v>338394</v>
      </c>
      <c r="G16" s="55">
        <f t="shared" si="1"/>
        <v>676788</v>
      </c>
    </row>
    <row r="17" spans="2:13" ht="30" x14ac:dyDescent="0.25">
      <c r="B17" s="40" t="s">
        <v>84</v>
      </c>
      <c r="C17" s="41" t="s">
        <v>85</v>
      </c>
      <c r="D17" s="41">
        <v>10</v>
      </c>
      <c r="E17" s="42">
        <v>13835</v>
      </c>
      <c r="F17" s="37">
        <f t="shared" si="0"/>
        <v>16602</v>
      </c>
      <c r="G17" s="38">
        <f t="shared" si="1"/>
        <v>166020</v>
      </c>
    </row>
    <row r="18" spans="2:13" ht="30" x14ac:dyDescent="0.25">
      <c r="B18" s="43" t="s">
        <v>84</v>
      </c>
      <c r="C18" s="44" t="s">
        <v>86</v>
      </c>
      <c r="D18" s="44">
        <v>10</v>
      </c>
      <c r="E18" s="56">
        <v>11362</v>
      </c>
      <c r="F18" s="54">
        <f t="shared" si="0"/>
        <v>13634.4</v>
      </c>
      <c r="G18" s="55">
        <f t="shared" si="1"/>
        <v>136344</v>
      </c>
    </row>
    <row r="19" spans="2:13" x14ac:dyDescent="0.25">
      <c r="B19" s="45" t="s">
        <v>87</v>
      </c>
      <c r="C19" s="41" t="s">
        <v>88</v>
      </c>
      <c r="D19" s="41">
        <v>5</v>
      </c>
      <c r="E19" s="42">
        <v>9497</v>
      </c>
      <c r="F19" s="37">
        <f t="shared" si="0"/>
        <v>11396.4</v>
      </c>
      <c r="G19" s="38">
        <f t="shared" si="1"/>
        <v>56982</v>
      </c>
    </row>
    <row r="20" spans="2:13" x14ac:dyDescent="0.25">
      <c r="B20" s="32" t="s">
        <v>89</v>
      </c>
      <c r="C20" s="33" t="s">
        <v>90</v>
      </c>
      <c r="D20" s="33">
        <v>3</v>
      </c>
      <c r="E20" s="54">
        <v>26871</v>
      </c>
      <c r="F20" s="54">
        <f t="shared" si="0"/>
        <v>32245.199999999997</v>
      </c>
      <c r="G20" s="55">
        <f t="shared" si="1"/>
        <v>96735.599999999991</v>
      </c>
    </row>
    <row r="21" spans="2:13" ht="15.75" thickBot="1" x14ac:dyDescent="0.3">
      <c r="B21" s="46"/>
      <c r="C21" s="47" t="s">
        <v>91</v>
      </c>
      <c r="D21" s="47"/>
      <c r="E21" s="48"/>
      <c r="F21" s="48"/>
      <c r="G21" s="49">
        <f>SUM(G3:G20)</f>
        <v>21101610</v>
      </c>
      <c r="K21" s="51"/>
      <c r="M21" s="59"/>
    </row>
    <row r="22" spans="2:13" x14ac:dyDescent="0.25">
      <c r="G22" s="50">
        <f>G21/1000</f>
        <v>21101.61</v>
      </c>
    </row>
    <row r="23" spans="2:13" x14ac:dyDescent="0.25">
      <c r="K23" s="59"/>
    </row>
  </sheetData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13"/>
  <sheetViews>
    <sheetView workbookViewId="0">
      <selection activeCell="B7" sqref="B7"/>
    </sheetView>
  </sheetViews>
  <sheetFormatPr defaultRowHeight="15" x14ac:dyDescent="0.25"/>
  <cols>
    <col min="2" max="2" width="29.5703125" customWidth="1"/>
    <col min="3" max="3" width="14.7109375" bestFit="1" customWidth="1"/>
    <col min="7" max="7" width="18.42578125" bestFit="1" customWidth="1"/>
    <col min="8" max="8" width="12" bestFit="1" customWidth="1"/>
  </cols>
  <sheetData>
    <row r="3" spans="2:8" ht="15.75" x14ac:dyDescent="0.25">
      <c r="B3" s="60"/>
      <c r="C3" s="61" t="s">
        <v>97</v>
      </c>
      <c r="D3" s="60"/>
      <c r="E3" s="60"/>
    </row>
    <row r="4" spans="2:8" ht="26.25" customHeight="1" x14ac:dyDescent="0.25">
      <c r="B4" s="62" t="s">
        <v>93</v>
      </c>
      <c r="C4" s="63">
        <v>138457.68</v>
      </c>
      <c r="D4" s="60"/>
      <c r="E4" s="60"/>
    </row>
    <row r="5" spans="2:8" ht="26.25" customHeight="1" x14ac:dyDescent="0.25">
      <c r="B5" s="62" t="s">
        <v>96</v>
      </c>
      <c r="C5" s="64">
        <v>14827.686959999999</v>
      </c>
      <c r="D5" s="60"/>
      <c r="E5" s="60"/>
    </row>
    <row r="6" spans="2:8" ht="26.25" customHeight="1" x14ac:dyDescent="0.25">
      <c r="B6" s="62" t="s">
        <v>95</v>
      </c>
      <c r="C6" s="64">
        <v>22935</v>
      </c>
      <c r="D6" s="60"/>
      <c r="E6" s="60"/>
    </row>
    <row r="7" spans="2:8" ht="26.25" customHeight="1" x14ac:dyDescent="0.25">
      <c r="B7" s="62" t="s">
        <v>94</v>
      </c>
      <c r="C7" s="64">
        <v>123780</v>
      </c>
      <c r="D7" s="60"/>
      <c r="E7" s="60"/>
      <c r="G7" s="51"/>
      <c r="H7" s="57"/>
    </row>
    <row r="8" spans="2:8" ht="26.25" customHeight="1" x14ac:dyDescent="0.25">
      <c r="B8" s="65" t="s">
        <v>91</v>
      </c>
      <c r="C8" s="66">
        <f>SUM(C4:C7)</f>
        <v>300000.36696000001</v>
      </c>
      <c r="D8" s="60"/>
      <c r="E8" s="60"/>
      <c r="G8" s="57"/>
    </row>
    <row r="9" spans="2:8" ht="15.75" x14ac:dyDescent="0.25">
      <c r="B9" s="60"/>
      <c r="C9" s="60"/>
      <c r="D9" s="60"/>
      <c r="E9" s="60"/>
      <c r="G9" s="57"/>
    </row>
    <row r="10" spans="2:8" ht="15.75" x14ac:dyDescent="0.25">
      <c r="B10" s="60"/>
      <c r="C10" s="60"/>
      <c r="D10" s="60"/>
      <c r="E10" s="60"/>
    </row>
    <row r="11" spans="2:8" ht="15.75" x14ac:dyDescent="0.25">
      <c r="B11" s="60"/>
      <c r="C11" s="60"/>
      <c r="D11" s="60"/>
      <c r="E11" s="60"/>
      <c r="G11" s="57"/>
    </row>
    <row r="13" spans="2:8" x14ac:dyDescent="0.25">
      <c r="G13" s="57"/>
    </row>
  </sheetData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C479188617882B4CAE9CFA902F9AF3CE" ma:contentTypeVersion="" ma:contentTypeDescription="" ma:contentTypeScope="" ma:versionID="9ba17b16f2e7df87f10f3825d946e2d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0x00C479188617882B4CAE9CFA902F9AF3CE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3806/1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612F63-E4DA-4E61-91EB-BCC1FCFBD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27A05-3C93-4E51-9CAA-737DC2B35CB9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Fondi i pagave</vt:lpstr>
      <vt:lpstr>pajisje pc</vt:lpstr>
      <vt:lpstr>buxheti i Kayos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e kostos financiare</dc:title>
  <dc:creator>PS Sherbime Financa</dc:creator>
  <cp:lastModifiedBy>Sara Kosova</cp:lastModifiedBy>
  <cp:lastPrinted>2024-07-10T08:25:34Z</cp:lastPrinted>
  <dcterms:created xsi:type="dcterms:W3CDTF">2024-04-29T08:00:30Z</dcterms:created>
  <dcterms:modified xsi:type="dcterms:W3CDTF">2024-07-10T08:25:45Z</dcterms:modified>
</cp:coreProperties>
</file>