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ara.kosova\Desktop\PIKA 1\"/>
    </mc:Choice>
  </mc:AlternateContent>
  <bookViews>
    <workbookView xWindow="-120" yWindow="-120" windowWidth="29040" windowHeight="15840" tabRatio="649" firstSheet="2" activeTab="3"/>
  </bookViews>
  <sheets>
    <sheet name="BneWorkBookProperties" sheetId="2" state="veryHidden" r:id="rId1"/>
    <sheet name="BneLog" sheetId="3" state="veryHidden" r:id="rId2"/>
    <sheet name=" Fondi Rezerve viti 2023  " sheetId="18" r:id="rId3"/>
    <sheet name="Kontigjenca viti 2023" sheetId="20" r:id="rId4"/>
  </sheets>
  <definedNames>
    <definedName name="_xlnm._FilterDatabase" localSheetId="2" hidden="1">' Fondi Rezerve viti 2023  '!$A$6:$AG$29</definedName>
    <definedName name="_xlnm._FilterDatabase" localSheetId="3" hidden="1">'Kontigjenca viti 2023'!$A$8:$R$67</definedName>
    <definedName name="_Hlk144832118" localSheetId="2">' Fondi Rezerve viti 2023  '!#REF!</definedName>
    <definedName name="_xlnm.Print_Area" localSheetId="2">' Fondi Rezerve viti 2023  '!$A$1:$N$37</definedName>
    <definedName name="_xlnm.Print_Area" localSheetId="3">'Kontigjenca viti 2023'!$A$1:$M$92</definedName>
    <definedName name="_xlnm.Print_Titles" localSheetId="3">'Kontigjenca viti 2023'!$1:$8</definedName>
  </definedNames>
  <calcPr calcId="191029"/>
</workbook>
</file>

<file path=xl/calcChain.xml><?xml version="1.0" encoding="utf-8"?>
<calcChain xmlns="http://schemas.openxmlformats.org/spreadsheetml/2006/main">
  <c r="G73" i="20" l="1"/>
  <c r="H73" i="20"/>
  <c r="I73" i="20"/>
  <c r="J73" i="20"/>
  <c r="K73" i="20"/>
  <c r="L73" i="20"/>
  <c r="M73" i="20"/>
  <c r="F90" i="20"/>
  <c r="H24" i="20" l="1"/>
  <c r="I24" i="20"/>
  <c r="F24" i="20"/>
  <c r="L12" i="20"/>
  <c r="G12" i="20"/>
  <c r="F12" i="20"/>
  <c r="H31" i="20"/>
  <c r="I31" i="20"/>
  <c r="G31" i="20"/>
  <c r="F31" i="20"/>
  <c r="I38" i="20"/>
  <c r="H38" i="20"/>
  <c r="G38" i="20"/>
  <c r="F38" i="20"/>
  <c r="I14" i="20"/>
  <c r="H14" i="20"/>
  <c r="G14" i="20"/>
  <c r="F14" i="20"/>
  <c r="G13" i="20"/>
  <c r="F13" i="20"/>
  <c r="I90" i="20"/>
  <c r="J90" i="20"/>
  <c r="K90" i="20"/>
  <c r="L90" i="20"/>
  <c r="M90" i="20"/>
  <c r="H90" i="20"/>
  <c r="G24" i="20" l="1"/>
  <c r="H28" i="18"/>
  <c r="I28" i="18"/>
  <c r="J28" i="18"/>
  <c r="K28" i="18"/>
  <c r="L28" i="18"/>
  <c r="M28" i="18"/>
  <c r="N28" i="18"/>
  <c r="F28" i="18"/>
  <c r="M66" i="20" l="1"/>
  <c r="J66" i="20"/>
  <c r="G90" i="20"/>
  <c r="G91" i="20" s="1"/>
  <c r="F5" i="20"/>
  <c r="F6" i="20" s="1"/>
  <c r="F10" i="20"/>
  <c r="H15" i="20"/>
  <c r="I15" i="20"/>
  <c r="F17" i="20"/>
  <c r="F21" i="20"/>
  <c r="F52" i="20"/>
  <c r="F5" i="18"/>
  <c r="F29" i="18" s="1"/>
  <c r="F72" i="20"/>
  <c r="F73" i="20" s="1"/>
  <c r="H52" i="20"/>
  <c r="G52" i="20"/>
  <c r="L66" i="20"/>
  <c r="H53" i="20"/>
  <c r="I10" i="20"/>
  <c r="H10" i="20"/>
  <c r="G10" i="20"/>
  <c r="G9" i="20"/>
  <c r="I17" i="20"/>
  <c r="H17" i="20"/>
  <c r="G17" i="20"/>
  <c r="G21" i="20"/>
  <c r="G50" i="20"/>
  <c r="G14" i="18"/>
  <c r="G15" i="18"/>
  <c r="K9" i="20"/>
  <c r="K66" i="20" s="1"/>
  <c r="H21" i="20"/>
  <c r="I21" i="20"/>
  <c r="J36" i="18"/>
  <c r="G15" i="20" l="1"/>
  <c r="G66" i="20" s="1"/>
  <c r="I66" i="20"/>
  <c r="F15" i="20"/>
  <c r="F66" i="20" s="1"/>
  <c r="H66" i="20"/>
  <c r="G28" i="18"/>
  <c r="F67" i="20" l="1"/>
  <c r="F92" i="20" s="1"/>
  <c r="G29" i="18"/>
</calcChain>
</file>

<file path=xl/sharedStrings.xml><?xml version="1.0" encoding="utf-8"?>
<sst xmlns="http://schemas.openxmlformats.org/spreadsheetml/2006/main" count="422" uniqueCount="234">
  <si>
    <t>Nr.</t>
  </si>
  <si>
    <t>Date</t>
  </si>
  <si>
    <t>Time</t>
  </si>
  <si>
    <t>Log Level</t>
  </si>
  <si>
    <t>Source</t>
  </si>
  <si>
    <t>Description</t>
  </si>
  <si>
    <t>Action</t>
  </si>
  <si>
    <t>Error</t>
  </si>
  <si>
    <t>BneSheetActivate</t>
  </si>
  <si>
    <t>Error: 1004 Application-defined or object-defined error</t>
  </si>
  <si>
    <t>Perfituesi</t>
  </si>
  <si>
    <t>Kodi</t>
  </si>
  <si>
    <t>VKM</t>
  </si>
  <si>
    <t>SIPAS ARTIKUJVE</t>
  </si>
  <si>
    <t>Ekzekutuar</t>
  </si>
  <si>
    <t>ne 000/leke</t>
  </si>
  <si>
    <t>73</t>
  </si>
  <si>
    <t>KQZ</t>
  </si>
  <si>
    <t xml:space="preserve">Buxhet 2023, </t>
  </si>
  <si>
    <t>16</t>
  </si>
  <si>
    <t>MB</t>
  </si>
  <si>
    <t>MPJ</t>
  </si>
  <si>
    <t>15</t>
  </si>
  <si>
    <t>DSHQ</t>
  </si>
  <si>
    <t>87</t>
  </si>
  <si>
    <t>Buxheti 2023</t>
  </si>
  <si>
    <t>MFE</t>
  </si>
  <si>
    <t>12</t>
  </si>
  <si>
    <t>MK</t>
  </si>
  <si>
    <t>Autoriteti Shteteror per Informacionin Gjeohapesinor</t>
  </si>
  <si>
    <t>40</t>
  </si>
  <si>
    <t>Partite politike</t>
  </si>
  <si>
    <t>MAS</t>
  </si>
  <si>
    <t>MSHMS</t>
  </si>
  <si>
    <t>ASH</t>
  </si>
  <si>
    <t>VKM Nr. 38, date 7.01.2023</t>
  </si>
  <si>
    <t>VKM Nr. 80, date 14.02.2023</t>
  </si>
  <si>
    <t>VKM Nr. 97, date 22.02.2023</t>
  </si>
  <si>
    <t>VKM Nr.142, dt 8.03.2022</t>
  </si>
  <si>
    <t>VKM Nr. 202, date 7.04.2023</t>
  </si>
  <si>
    <t>VKM Nr. 223, date 13.04.2023</t>
  </si>
  <si>
    <t>VKM Nr. 269, dt 28.04.2023</t>
  </si>
  <si>
    <t>VKM Nr. 228, date 13.04.2023</t>
  </si>
  <si>
    <t>Përdorimet e Fondit Rezervë të Buxhetit të Shtetit, për vitin 2023</t>
  </si>
  <si>
    <t>Autoriteti Dosjeve Ish-Sigurimit</t>
  </si>
  <si>
    <t>AMSHC</t>
  </si>
  <si>
    <t>ILDKP</t>
  </si>
  <si>
    <t>Shkolla e Magjistratures</t>
  </si>
  <si>
    <t>INSTAT</t>
  </si>
  <si>
    <t>ATSH</t>
  </si>
  <si>
    <t>Gjykata Kushtetuese</t>
  </si>
  <si>
    <t>KLP</t>
  </si>
  <si>
    <t>KLSH</t>
  </si>
  <si>
    <t>SHISH</t>
  </si>
  <si>
    <t>Komisioni I Pavarur I Kualifikimit</t>
  </si>
  <si>
    <t>VKM Nr.377, date 21.06.2023</t>
  </si>
  <si>
    <t>VKM nr 324, date 31.05.2023</t>
  </si>
  <si>
    <t>DPA</t>
  </si>
  <si>
    <t>Kuvendit</t>
  </si>
  <si>
    <t>Avokati Popullit</t>
  </si>
  <si>
    <t xml:space="preserve">Komisioneret Publike </t>
  </si>
  <si>
    <t>KMSHC</t>
  </si>
  <si>
    <t>MTM</t>
  </si>
  <si>
    <t>06</t>
  </si>
  <si>
    <t>03</t>
  </si>
  <si>
    <t>05</t>
  </si>
  <si>
    <t>00</t>
  </si>
  <si>
    <t>10</t>
  </si>
  <si>
    <t>11</t>
  </si>
  <si>
    <t>13</t>
  </si>
  <si>
    <t>14</t>
  </si>
  <si>
    <t>18</t>
  </si>
  <si>
    <t>35</t>
  </si>
  <si>
    <t>28</t>
  </si>
  <si>
    <t>29</t>
  </si>
  <si>
    <t>30</t>
  </si>
  <si>
    <t>31</t>
  </si>
  <si>
    <t>41</t>
  </si>
  <si>
    <t>55</t>
  </si>
  <si>
    <t>63</t>
  </si>
  <si>
    <t>66</t>
  </si>
  <si>
    <t>76</t>
  </si>
  <si>
    <t>88</t>
  </si>
  <si>
    <t>90</t>
  </si>
  <si>
    <t>92</t>
  </si>
  <si>
    <t>95</t>
  </si>
  <si>
    <t>KPA</t>
  </si>
  <si>
    <t>Komisioneret publike</t>
  </si>
  <si>
    <t>KPK</t>
  </si>
  <si>
    <t>VKM 437, date 19.07.2023</t>
  </si>
  <si>
    <t>Agjencia Shteterore per Mbeshtetjen dhe Zhvillimin e Startup-eve dhe Lehtesuesve</t>
  </si>
  <si>
    <t>Inspekt Larte I drejtesise</t>
  </si>
  <si>
    <t xml:space="preserve">VKM nr 481, date 1.08.2023 </t>
  </si>
  <si>
    <t>SPAK</t>
  </si>
  <si>
    <t>VKM nr. 445, dt 26.07.2023</t>
  </si>
  <si>
    <t>VKM nr 405, dt 5.07.2023</t>
  </si>
  <si>
    <t>Agjencia Kombetare te Planifikimit te Territorit</t>
  </si>
  <si>
    <t>VKM. Nr.512, dt 30.08.2023</t>
  </si>
  <si>
    <t>MBZHR</t>
  </si>
  <si>
    <t>Inspekt Larte I drejtesise (Magjistrati)</t>
  </si>
  <si>
    <t>KM</t>
  </si>
  <si>
    <t>VKM Nr. 548, dt 28.09.2023</t>
  </si>
  <si>
    <t>MIE</t>
  </si>
  <si>
    <t>VKM nr.569, dt 6.10.2023</t>
  </si>
  <si>
    <t>VKM nr. 638 dt 15.11.2023</t>
  </si>
  <si>
    <t>KONTIGJENCA GJITHSEJ</t>
  </si>
  <si>
    <t>Komisioneret Publike</t>
  </si>
  <si>
    <t>Agjencia per Dialog e Bashkeqeverisje</t>
  </si>
  <si>
    <t>VKM nr. 769, dt 26.12.2023</t>
  </si>
  <si>
    <t>VKM nr. 834, dt 28.12.2023</t>
  </si>
  <si>
    <t xml:space="preserve">Ministria Mbrojtjes(1255 personel zjarrefikes I pusht vendor </t>
  </si>
  <si>
    <t>VKM Nr.531, date 07.09.2023</t>
  </si>
  <si>
    <t>"Për krijimin e shoqërisë aksionare shtetërore “Operatori i Blerjeve të Përqendruara” sha, për kryerjen e procedurave të veçanta të prokurimit publik, në emër dhe për llogari të Kryeministrisë, Ministrive dhe Institucioneve të varësisë", I ndryshuar</t>
  </si>
  <si>
    <t>“Për ngarkimin e agjencisë kombëtare të planifikimit të territorit, si organ qendror blerës, për realizimin e konkursit të projektimit për projektidetë e e zhvillimit të tirana expo dhe per nje shtese fondi ne buxhetin e AKPT, miratuar per vitin 2023"</t>
  </si>
  <si>
    <t xml:space="preserve">17                  </t>
  </si>
  <si>
    <t>“Për një shtesë fondi në buxhetin e miratuar të vitit 2023 për drejtorinë e shërbimeve qeveritare, për përballimin e shpenzimeve të organizimit të ‘samitit të procesit të berlinit’ të datës 16 tetor 2023”</t>
  </si>
  <si>
    <t>1</t>
  </si>
  <si>
    <t>2</t>
  </si>
  <si>
    <t>3</t>
  </si>
  <si>
    <t>4</t>
  </si>
  <si>
    <t>5</t>
  </si>
  <si>
    <t>6</t>
  </si>
  <si>
    <t>7</t>
  </si>
  <si>
    <t>8</t>
  </si>
  <si>
    <t>9</t>
  </si>
  <si>
    <t>VKM nr 325, 326 , Per rritjen e pagave</t>
  </si>
  <si>
    <t>VKM rritjes pagave dhe VKM 437, date 19.07.2023</t>
  </si>
  <si>
    <t>Përdorimet e Fondit Rezervë për Zgjedhjet për vitin 2023</t>
  </si>
  <si>
    <t>-</t>
  </si>
  <si>
    <t>Kontigjencë për mbështetjen e shtresave në nevojë</t>
  </si>
  <si>
    <t>Kontigjencë për pagesën e diferencës së pagës së magjistratit</t>
  </si>
  <si>
    <t>Emërtimi</t>
  </si>
  <si>
    <t xml:space="preserve">                           Kontigjenca </t>
  </si>
  <si>
    <t xml:space="preserve">Plani 2023 </t>
  </si>
  <si>
    <t>Ministria Drejtesise (Policia burgjeve)</t>
  </si>
  <si>
    <t>"Për një shtesë fondesh, në buxhetin e vitit 2023, miratuar për Ministrinë e Kulturës dhe Radio Televizionin Shqiptar, për mbulimin e shpenzimeve për realizimin e projektit “Festivali Folklorik Kombëtar,Gjirokastër, 24 qershor- 2 korrik 2023”</t>
  </si>
  <si>
    <t>MF</t>
  </si>
  <si>
    <t>"Për një shtesë fondi në Buxhetin e vitit 2023, miratuar për KQZ, për organizimin e zgjedhjeve për organet e vetqeverisjes vendore, të datës 14 Maj 2023".</t>
  </si>
  <si>
    <t>"Për krijimin e shoqerisë aksionarë për prodhimin dhe shpërndarjen e dokumenteve biometrike"</t>
  </si>
  <si>
    <t>"Për dhënien e ndihmës financiare humanitare nga Këshilli i Ministrave i Republikës së shqipërisë për mbështetjen e qeverisë së Turqisë për dëmet e shkaktuara nga tërmeti i datës 7 shkurt 2023".</t>
  </si>
  <si>
    <t>"Për një shtesë fondi në buxhetin e MK për vitin 2023, për financimin e projektit teknik të ndërhyrjes emergjente në objektin monument kulture, kategoria e I-rë 'Ura e Matit"</t>
  </si>
  <si>
    <t>"Për një shtesë në numrin e punonjësve në organikë në NJQQ, për vitin 2023"</t>
  </si>
  <si>
    <t>"Për disa shtesa dhe ndryshime në Vendimin nr. 228, dt 13.04.2023, të KM "Për një shteë fondi në Buxhetin e vitit 2023, miratuar për MK, për financimin e Festivalit Folklorik Kombëtar Gjirokastër, 24 Qershor-2Korrik 2023"</t>
  </si>
  <si>
    <t xml:space="preserve">"Për një shtesë fondi në buxhetin e vitit 2023, miratuar për Gjykatën Kushtetuese nga Fondi Rezervë i Buxhetit të Shtetit për vitin 2023, për mbulimin e shpenzimeve kapitale” </t>
  </si>
  <si>
    <t>"Për një shtesë në numrin e punonjësve organikë në NJQQ, për vitin 2023 dhe për një shtesë fondi në Buxhetin e vitit 2023".</t>
  </si>
  <si>
    <t>"Për ekzekutimin e vendimit të gjykatës evropiane për të drejtat e njeriut, datë 13.12.2022, për çështjen “Sevdari kundër shqipërisë” (për kërkesën nr.40662/19) .</t>
  </si>
  <si>
    <t>Për ekzekutimin e vendimit të gjykatës evropiane për të drejtat e njeriut, datë 13.12.2022, për çështjen “ELGAKOTI kundër shqipërisë” (për kërkesën nr. 63986/10 dhe 5 kerkesa te tjera.) 24 050 euro*115.</t>
  </si>
  <si>
    <t xml:space="preserve">"Për një shtesë fondi në buxhetin e vitit 2023 miratuar për MAS për Bashkinë Pogradec, për financimin e tarifës së pjesëmarrjes për organizimin e aktivitetit ndërkombetar "Kampionati Botëror i Formula 1 H2O. </t>
  </si>
  <si>
    <t>"Për një shtesë nga Fondi Rezervë në Buxhetin e vitit 2023, miratuar për Agjencinë për Dialog e Bashkëqeverisje".</t>
  </si>
  <si>
    <t>"Për një ndryshim në vendimin nr. 929, dt 17.11.2010, të KM, "Për krijimin dhe përdorimin e fondit të vecantë", të ndryshuar dhe për shtese fondi në buxhetin e vitit 2023, miratuar për disa institucione".  (Pikat 1,d; pika 2)</t>
  </si>
  <si>
    <t>"Për një ndryshim në vendimin nr. 929, dt 17.11.2010, të KM, "Për krijimin dhe përdorimin e fondit të vecantë", të ndryshuar dhe për shtesë fondi në buxhetin e viti 2023, miratuar për disa institucione".  (Pikat 1,b; pika 2)</t>
  </si>
  <si>
    <t>"Për një ndryshim në vendimin nr. 929, dt 17.11.2010, të KM, "Për krijimin dhe përdorimin e fondit të vecantë", tëndryshuar dhe për shtesë fondi në buxhetin e viti 2023, miratuar për disa institucione".  (Pika 3 )</t>
  </si>
  <si>
    <t>VKM Nr. 735, dt 13.12.2023</t>
  </si>
  <si>
    <t>Komisioni i Pavarur i Kualifikimit</t>
  </si>
  <si>
    <t>Kolegji i Posacem i Apelimit</t>
  </si>
  <si>
    <t xml:space="preserve">Komisioni Qendror i Zgjedhjeve </t>
  </si>
  <si>
    <t>Avokati i Popullit</t>
  </si>
  <si>
    <t>Komisioni i Prokurimit Publik</t>
  </si>
  <si>
    <t>PËRDORIMET</t>
  </si>
  <si>
    <t>MBETUR PA PËRDORUR</t>
  </si>
  <si>
    <t>MBETUR PA PËRDORUR GJITHSEJ</t>
  </si>
  <si>
    <t>TOTALI I PËRDORIMEVE</t>
  </si>
  <si>
    <t xml:space="preserve">E M Ë R T I M I   </t>
  </si>
  <si>
    <t xml:space="preserve">                           Për mbështetjen e shtresave në nevojë </t>
  </si>
  <si>
    <t xml:space="preserve">                           Për pagesën e dif pagës magjistratit</t>
  </si>
  <si>
    <t>"Për shtesë fondi në buxhetin e miratuar për vitin 2023 për disa institucione të pavarura, të krijuara me ligj".</t>
  </si>
  <si>
    <t>" Për rritjen e pagave dhe "Për shtese fondi në buxhetin e miratuar për vitin 2023 për disa institucione te pavarura, të krijuara me ligj"</t>
  </si>
  <si>
    <t>Keshilli Kombëtar i Kontabilitetit</t>
  </si>
  <si>
    <t>Komisioneri për Mbrojtjen nga Diskriminimi</t>
  </si>
  <si>
    <t>Prokuroria Përgjithshme</t>
  </si>
  <si>
    <t>"Për shtesë fondi ne buxhetin e miratuar për vitin 2023 për disa institucione të pavarura, të krijuara me ligj</t>
  </si>
  <si>
    <t>"Për shtesë fondi në buxhetin e miratuar për vitin 2023 për disa institucione të pavarura, të krijuara me ligj"</t>
  </si>
  <si>
    <t xml:space="preserve">Komiteti Shtetëror i Kulteve, Avokati Shtetit, etj. </t>
  </si>
  <si>
    <t>Autoriteti Konkurrencës</t>
  </si>
  <si>
    <t>Qendra Kombëtare e Kinematografisë</t>
  </si>
  <si>
    <t>Gjyqësori (KLGJ)</t>
  </si>
  <si>
    <t>Gjyqësori (KLGJ) Magjistrati</t>
  </si>
  <si>
    <t>Instit. i Studimeve të Krimeve të Komunizmit</t>
  </si>
  <si>
    <t>Ministria e Kulturës</t>
  </si>
  <si>
    <t>Ministria e Drejtësisë</t>
  </si>
  <si>
    <t>Shkolla e Magjistraturës</t>
  </si>
  <si>
    <t>VKM 437, datë 19.07.2023</t>
  </si>
  <si>
    <t>"Për një shtesë fondi në programin"Mbështetje për partite politike", për financimin e fushatës zgjedhore të subjekteve pjesëmarrese në zgjedhjet për organet e vetqeverisjes vendore të vitit 2023".</t>
  </si>
  <si>
    <t>E M Ë R T I M I   I  VKM</t>
  </si>
  <si>
    <t>ne 000/lekë</t>
  </si>
  <si>
    <t xml:space="preserve">Për mbështetjen e shtresave në nevoë </t>
  </si>
  <si>
    <t>VKM nr. 766, datë 20.12.2023</t>
  </si>
  <si>
    <t>"Për shpërblimin e disa kategorive të veçanta për vitin 2023"</t>
  </si>
  <si>
    <t>VKM nr. 819, datë 28.12.2023</t>
  </si>
  <si>
    <t>" Për një shpërblim për kategorinë e personave që përfitojne pension invaliditeti dhe pension familjar, për vitin 2023".</t>
  </si>
  <si>
    <t>Prokuroria e Përgjithshme</t>
  </si>
  <si>
    <t>Nr. 755, datë 20.12.2023</t>
  </si>
  <si>
    <t>"Për një shtesë fondi në buxhetin e miratuar për vitin 2023 për disa institucione të pavarura të krijuara me ligj".</t>
  </si>
  <si>
    <t>Këshilli i Lartë i Prokurorisë</t>
  </si>
  <si>
    <t>Këshilli i Lartë Gjyqësor</t>
  </si>
  <si>
    <t>Struktura e Posacme kundër Korrupsionit dhe Krimit të Organizuar</t>
  </si>
  <si>
    <t>Inspektoriati i Lartë i Drejtësise</t>
  </si>
  <si>
    <t>"Për një shtesë fondi në buxhetin e vitit 2023 miratuar për SHISH"</t>
  </si>
  <si>
    <t>VKM Nr, 325, 327 "Për rritjen e pagave punonjesve".</t>
  </si>
  <si>
    <t>VKM nr. 325, 326 dt 31.05.2023</t>
  </si>
  <si>
    <t>"Një shtesë fondi nga Fondi Rezervë në buxhetin e Drejtorisë së Shërbimeve Qeveritare për financimin e infrastrukturës mbështetëse, në kuadër të organizimit në Tiranë të Samitit të Procesit të Berlinit</t>
  </si>
  <si>
    <t>"Për përdorimin e F. të Kontigjencës për kompensimin financiar të rritjes së kontributeve të sigurimeve shoqërore dhe shëndetësore, për çdo të punësuar me pagë minimale, për shkak të rritjes së kesaj page në shkallë vendi" i ndryshuar</t>
  </si>
  <si>
    <t>VKM nr.114, datë 1.03.2023</t>
  </si>
  <si>
    <t>VKM nr.187, date 31.03.2023</t>
  </si>
  <si>
    <t>P. Vendor</t>
  </si>
  <si>
    <t>*VKM 241, 242 (i shfuqizuar me VKM nr 326, 243 dt 20.04.2023;                                     * VKM Nr 325, dt 31.05.2023</t>
  </si>
  <si>
    <t xml:space="preserve">* VKM nr. 245 dt 20.04.2023;                               * Nr 325, nr 326 dt 31.05.2023 </t>
  </si>
  <si>
    <t xml:space="preserve">     VKM 437, date 19.07.2023</t>
  </si>
  <si>
    <t xml:space="preserve">VKM nr 325, 326, dt 31.05.2023 </t>
  </si>
  <si>
    <t xml:space="preserve">VKM Nr. 324; nr 340 date 31.05.2023 </t>
  </si>
  <si>
    <t>"Për përcaktimin e pagave të punonjësve të personelit shqiptar të misioneve diplomatike të republikës së shqipërisë në shtetet e huaja, në përfaqësitë ushtarake të republikës së shqipërisë pranë nato-s, në organizatat ndërkombëtare dhe në shtabet ushtarake ndërkombëtare, si dhe të punonjësve të tjerë shqiptarë për kohën që shërbejnë si nëpunës ndërlidhës, si oficerë kontakti, si përfaqësues të ministrisë përgjegjëse për bujqësinë dhe si prokuror ndërlidhës pranë eurojust në hagë, holandë"Për përcaktimin e pagave të punonjësve të personelit shqiptar të misioneve diplomatike"</t>
  </si>
  <si>
    <t>VKM 325, 326, dt 31.05.2023</t>
  </si>
  <si>
    <t xml:space="preserve">VKM 437, datë 19.07.2023 </t>
  </si>
  <si>
    <t>"Për rritjen e pagave dhe "Për shtesë fondi në buxhetin e miratuar për vitin 2023 për disa institucione të pavarura, të krijuara me ligj"</t>
  </si>
  <si>
    <t xml:space="preserve"> "Për shtesë fondi në buxhetin e miratuar për vitin 2023 për disa institucione të pavarura, të krijuara me ligj"</t>
  </si>
  <si>
    <t>VKM Nr 242, 244, dt 20.04.2023 dhe nr 325, 326  dt 31.05.2023" për rritjen e pagave</t>
  </si>
  <si>
    <t>* VKM nr. 242 dt 20.04.2022, i shfuqizuar me VKM nr. 326, datë 31.05.2023,                                             * VKM nr.325 datë 31.05.2023</t>
  </si>
  <si>
    <t>* VKM nr. 325:" Për miratimin e strukturës së pagave , niveleve të pagave dhe shtesave të tjera mbi pagë të zëvendësministrit, funksionarëvë të kabineteve, prefektit, nënprefektit, nëpunësve civilë dhe nëpunësve në disa institucione të administratës publike".                                               * VKM nr 326:"Për pagat e punonjësve mbështetës dhe punonjësve të tjerë të specialiteteve të ndryshme në disa institucione të Administratës Publike"</t>
  </si>
  <si>
    <t xml:space="preserve">* VKM nr. 234, 240, 241, 242 (i shfuqizuar  ndryshuar me VKM nr 326), dt 20.04.2023,                                                          * VKM nr. 328 datë 31.05.2023 </t>
  </si>
  <si>
    <t>*VKM nr 234: "Për pagat e punonjësve mbështetësdhe punonjësve të tjerë të specialiteteve të ndryshme në disa institucione të administratës publike", të ndryshuar.                                                     * VKM nr. 240:"për një ndryshim në Vendimin nr. 350 datë 19.04.2017, të KM "për trajtimin me pagë dhe shtesa mbi pagë të punonjësve të shërbimit të mbrojtjes nga zjarri dhe shpëtimin", të ndryshuar. * VKM nr 241 "Për disa ndryshime në Vendimin nr. 175, dt 8.03.2017 "Për trajtimin me pagë dhe shtesa mbi pagë të punonjësve mësimorë dhe të punonjësve të tjerë jo mësimorë, në arsimin parauniversitar", të ndryshuar</t>
  </si>
  <si>
    <t>* VKM nr 241 "Për disa ndryshime në Vendimin nr. 175, dt 8.03.2017 "Për trajtimin me pagë dhe shtesa mbi pagë të punonjësve mësimorë dhe të punonjësve të tjerë jo mësimorë, në arsimin parauniversitar", të ndryshuar                                                                                                             *VKM nr. 325:" Për miratimin e strukturës së pagave , niveleve të pagave dhe shtesave të tjera mbi pagë të zëvendësministrit, funksionarëvë të kabineteve, prefektit, nënprefektit, nëpunësve civilë dhe nëpunësve në disa institucione të administratës publike"</t>
  </si>
  <si>
    <t>* VKM Nr 238 datë 20.04.2023                  * VKM nr 239, datë 20.04.2023                           * VKM 242 I shfuqizuar me VKM nr 326 dt   31.05.2023                                                  * VKM nr 325, date 31.05.2023</t>
  </si>
  <si>
    <t>*VKM nr 328"Për një ndryshim në Vendimin nr. 200, dt 15.03.2017 të KM "Për trajtimin me pagë dhe shtesa mbi pagë të punonjësve të Policisë së Shtetit"                                                         * VKM 239 "Për një ndryshim në Vendimin nr. 688 dt 18.11.2021 të KM "Për trajtimin me pagë dhe shtesa mbi pagë për punonjësit e Gardësse RSH".                                                                   * VKM nr 325 " Për miratimin e strukturës së pagave , niveleve të pagave dhe shtesave të tjera mbi pagë të zëvendësministrit, funksionarëvë të kabineteve, prefektit, nënprefektit, nëpunësve civilë dhe nëpunësve në disa institucione të administratës publike".</t>
  </si>
  <si>
    <t>VKM nr 245:"Për disa shtesa dhe ndryshime në vendimin nr. 555, datë 11.08.2011, të KM, "Për miratimin e strukturës dhe të niveleve të pagave të punonjësve të personelit mjeksor, të punonjësve me arsim të lartë dhe të punonjësve të personelit teknik të shkencave mjekësore, në sistemin e ministrisë përgjegjëse për shëndetësinë, në njësinë mjekësore ushtarake pranë Spitalit Universitar të Traumës, në strukturat e tjera të forcave të armatosura dhe në institucionet e ekzekutimit të vendimeve penale dhe spitalin përkatës".</t>
  </si>
  <si>
    <t>VKM nr. 302, datë 17.05.2023</t>
  </si>
  <si>
    <t>"Për përcaktimin e masës së shpërblimit mujor të peërhershem për titull të anëtareve të asamblesë së akademisë së shkencave"</t>
  </si>
  <si>
    <t>*VKM nr. 325:" Për miratimin e strukturës së pagave , niveleve të pagave dhe shtesave të tjera mbi pagë të zëvendësministrit, funksionarëvë të kabineteve, prefektit, nënprefektit, nëpunësve civilë dhe nëpunësve në disa institucione të administratës publike"                                                 * VKM nr 326:"Për pagat e punonjësve mbështetës dhe punonjësve të tjerë të specialiteteve të ndryshme në disa institucione të Administratës Publike</t>
  </si>
  <si>
    <t>*VKM nr. 325:" Për miratimin e strukturës së pagave , niveleve të pagave dhe shtesave të tjera mbi pagë të zëvendësministrit, funksionarëvë të kabineteve, prefektit, nënprefektit, nëpunësve civilë dhe nëpunësve në disa institucione të administratës publike"                                                 * VKM nr 327:"Për përcaktimin e kritereve për funksionet drejtuese dhe përcaktimin e klasës së pagës së diplomatëve të karriesres që punojnë në ministrinë përgjegjëse për Punët e Jashtme".</t>
  </si>
  <si>
    <t>VKM nr 244: "Për një ndryshim në në Vendimin nr 920, datë 25.11.2020 të KM "Për trajtimin me pagë e shtesa mbi pagë dhe për procedurën e kompesimit financiar gjatë qëndrimit në punë të punonjësve të Policisë së Burgjeve".</t>
  </si>
  <si>
    <t>* VKM 324 Për përcaktimin e pagave të punonjësve të personelit shqiptar të misioneve diplomatike të republikës së shqipërisë në shtetet e huaja, në përfaqësitë ushtarake të republikës së shqipërisë pranë nato-s, në organizatat ndërkombëtare dhe në shtabet ushtarake ndërkombëtare, si dhe të punonjësve të tjerë shqiptarë për kohën që shërbejnë si nëpunës ndërlidhës, si oficerë kontakti, si përfaqësues të ministrisë përgjegjëse për bujqësinë dhe si prokuror ndërlidhës pranë eurojust në Hagë, Holandë".                                                                                                                                         * VKM nr 340, date 31.05.2023 "Pwr klasifikimin e funksioneve dhe trajtimin me pagw tw punonjwsit nw SIISH".</t>
  </si>
  <si>
    <t>*VKM nr. 325:" Për miratimin e strukturës së pagave , niveleve të pagave dhe shtesave të tjera mbi pagë të zëvendësministrit, funksionarëvë të kabineteve, prefektit, nënprefektit, nëpunësve civilë dhe nëpunësve në disa institucione të administratës publike"                                                                               * VKM nr 326:"Për pagat e punonjësve mbështetës dhe punonjësve të tjerë të specialiteteve të ndryshme në disa institucione të Administratës Publike</t>
  </si>
  <si>
    <t>"Për shpërblimin e pensionistëve për vitin 2023".</t>
  </si>
  <si>
    <t>Përdorimet e Fondit Kontigjencë për vitin 2023</t>
  </si>
  <si>
    <t>ANEKS Ç</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</si>
</sst>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32">
    <font>
      <sz val="10"/>
      <name val="Arial"/>
      <charset val="238"/>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10"/>
      <color indexed="8"/>
      <name val="MS Sans Serif"/>
      <family val="2"/>
      <charset val="238"/>
    </font>
    <font>
      <sz val="8"/>
      <name val="Arial"/>
      <family val="2"/>
    </font>
    <font>
      <b/>
      <sz val="11"/>
      <color theme="1"/>
      <name val="Calibri"/>
      <family val="2"/>
      <scheme val="minor"/>
    </font>
    <font>
      <b/>
      <i/>
      <sz val="10"/>
      <color indexed="62"/>
      <name val="Calibri"/>
      <family val="2"/>
      <scheme val="minor"/>
    </font>
    <font>
      <b/>
      <sz val="10"/>
      <name val="Calibri"/>
      <family val="2"/>
      <scheme val="minor"/>
    </font>
    <font>
      <sz val="10"/>
      <name val="Calibri"/>
      <family val="2"/>
      <scheme val="minor"/>
    </font>
    <font>
      <b/>
      <i/>
      <u/>
      <sz val="20"/>
      <color rgb="FFC00000"/>
      <name val="Calibri"/>
      <family val="2"/>
      <scheme val="minor"/>
    </font>
    <font>
      <b/>
      <sz val="11"/>
      <name val="Calibri"/>
      <family val="2"/>
      <scheme val="minor"/>
    </font>
    <font>
      <sz val="11"/>
      <name val="Calibri"/>
      <family val="2"/>
      <scheme val="minor"/>
    </font>
    <font>
      <b/>
      <sz val="14"/>
      <color rgb="FFC00000"/>
      <name val="Calibri"/>
      <family val="2"/>
      <scheme val="minor"/>
    </font>
    <font>
      <b/>
      <u/>
      <sz val="10"/>
      <name val="Calibri"/>
      <family val="2"/>
      <scheme val="minor"/>
    </font>
    <font>
      <b/>
      <i/>
      <sz val="10"/>
      <color indexed="18"/>
      <name val="Calibri"/>
      <family val="2"/>
      <scheme val="minor"/>
    </font>
    <font>
      <b/>
      <sz val="10"/>
      <color indexed="62"/>
      <name val="Calibri"/>
      <family val="2"/>
      <scheme val="minor"/>
    </font>
    <font>
      <b/>
      <sz val="10"/>
      <color indexed="18"/>
      <name val="Calibri"/>
      <family val="2"/>
      <scheme val="minor"/>
    </font>
    <font>
      <i/>
      <sz val="11"/>
      <name val="Calibri"/>
      <family val="2"/>
      <scheme val="minor"/>
    </font>
    <font>
      <b/>
      <sz val="10"/>
      <color rgb="FFC00000"/>
      <name val="Calibri"/>
      <family val="2"/>
      <scheme val="minor"/>
    </font>
    <font>
      <b/>
      <sz val="12"/>
      <name val="Calibri"/>
      <family val="2"/>
      <scheme val="minor"/>
    </font>
    <font>
      <sz val="12"/>
      <name val="Calibri"/>
      <family val="2"/>
      <scheme val="minor"/>
    </font>
    <font>
      <b/>
      <i/>
      <sz val="12"/>
      <name val="Calibri"/>
      <family val="2"/>
      <scheme val="minor"/>
    </font>
    <font>
      <b/>
      <sz val="11"/>
      <color rgb="FF002060"/>
      <name val="Calibri"/>
      <family val="2"/>
      <scheme val="minor"/>
    </font>
    <font>
      <u/>
      <sz val="11"/>
      <name val="Calibri"/>
      <family val="2"/>
      <scheme val="minor"/>
    </font>
    <font>
      <b/>
      <u/>
      <sz val="11"/>
      <name val="Calibri"/>
      <family val="2"/>
      <scheme val="minor"/>
    </font>
    <font>
      <b/>
      <sz val="20"/>
      <color rgb="FFC00000"/>
      <name val="Calibri"/>
      <family val="2"/>
      <scheme val="minor"/>
    </font>
    <font>
      <b/>
      <sz val="14"/>
      <name val="Calibri"/>
      <family val="2"/>
      <scheme val="minor"/>
    </font>
    <font>
      <b/>
      <sz val="16"/>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theme="0"/>
        <bgColor indexed="64"/>
      </patternFill>
    </fill>
    <fill>
      <patternFill patternType="solid">
        <fgColor rgb="FFFFFF00"/>
        <bgColor indexed="64"/>
      </patternFill>
    </fill>
  </fills>
  <borders count="77">
    <border>
      <left/>
      <right/>
      <top/>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diagonal/>
    </border>
    <border>
      <left style="thin">
        <color auto="1"/>
      </left>
      <right style="thin">
        <color auto="1"/>
      </right>
      <top/>
      <bottom/>
      <diagonal/>
    </border>
    <border>
      <left style="medium">
        <color auto="1"/>
      </left>
      <right style="thin">
        <color auto="1"/>
      </right>
      <top style="medium">
        <color auto="1"/>
      </top>
      <bottom style="hair">
        <color auto="1"/>
      </bottom>
      <diagonal/>
    </border>
    <border>
      <left style="thin">
        <color auto="1"/>
      </left>
      <right style="thin">
        <color auto="1"/>
      </right>
      <top style="medium">
        <color auto="1"/>
      </top>
      <bottom style="hair">
        <color auto="1"/>
      </bottom>
      <diagonal/>
    </border>
    <border>
      <left style="medium">
        <color auto="1"/>
      </left>
      <right style="thin">
        <color auto="1"/>
      </right>
      <top style="hair">
        <color auto="1"/>
      </top>
      <bottom style="hair">
        <color auto="1"/>
      </bottom>
      <diagonal/>
    </border>
    <border>
      <left style="thin">
        <color auto="1"/>
      </left>
      <right style="thin">
        <color auto="1"/>
      </right>
      <top style="hair">
        <color auto="1"/>
      </top>
      <bottom style="medium">
        <color auto="1"/>
      </bottom>
      <diagonal/>
    </border>
    <border>
      <left style="medium">
        <color auto="1"/>
      </left>
      <right style="thin">
        <color auto="1"/>
      </right>
      <top style="hair">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hair">
        <color auto="1"/>
      </top>
      <bottom style="hair">
        <color auto="1"/>
      </bottom>
      <diagonal/>
    </border>
    <border>
      <left style="medium">
        <color auto="1"/>
      </left>
      <right style="thin">
        <color auto="1"/>
      </right>
      <top style="hair">
        <color auto="1"/>
      </top>
      <bottom/>
      <diagonal/>
    </border>
    <border>
      <left style="thin">
        <color auto="1"/>
      </left>
      <right style="medium">
        <color auto="1"/>
      </right>
      <top style="hair">
        <color auto="1"/>
      </top>
      <bottom/>
      <diagonal/>
    </border>
    <border>
      <left style="thin">
        <color auto="1"/>
      </left>
      <right style="medium">
        <color auto="1"/>
      </right>
      <top style="hair">
        <color auto="1"/>
      </top>
      <bottom style="medium">
        <color auto="1"/>
      </bottom>
      <diagonal/>
    </border>
    <border>
      <left style="thin">
        <color auto="1"/>
      </left>
      <right/>
      <top style="hair">
        <color auto="1"/>
      </top>
      <bottom/>
      <diagonal/>
    </border>
    <border>
      <left style="thin">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top/>
      <bottom style="hair">
        <color auto="1"/>
      </bottom>
      <diagonal/>
    </border>
    <border>
      <left/>
      <right/>
      <top/>
      <bottom style="hair">
        <color auto="1"/>
      </bottom>
      <diagonal/>
    </border>
    <border>
      <left/>
      <right style="medium">
        <color auto="1"/>
      </right>
      <top/>
      <bottom style="hair">
        <color auto="1"/>
      </bottom>
      <diagonal/>
    </border>
    <border>
      <left style="thin">
        <color auto="1"/>
      </left>
      <right style="thin">
        <color auto="1"/>
      </right>
      <top/>
      <bottom style="hair">
        <color auto="1"/>
      </bottom>
      <diagonal/>
    </border>
    <border>
      <left style="thin">
        <color auto="1"/>
      </left>
      <right/>
      <top style="medium">
        <color auto="1"/>
      </top>
      <bottom style="hair">
        <color auto="1"/>
      </bottom>
      <diagonal/>
    </border>
    <border>
      <left style="medium">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medium">
        <color auto="1"/>
      </bottom>
      <diagonal/>
    </border>
    <border>
      <left/>
      <right style="medium">
        <color auto="1"/>
      </right>
      <top style="medium">
        <color auto="1"/>
      </top>
      <bottom style="hair">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style="medium">
        <color auto="1"/>
      </top>
      <bottom style="hair">
        <color auto="1"/>
      </bottom>
      <diagonal/>
    </border>
    <border>
      <left style="thin">
        <color auto="1"/>
      </left>
      <right style="thin">
        <color auto="1"/>
      </right>
      <top/>
      <bottom style="thin">
        <color auto="1"/>
      </bottom>
      <diagonal/>
    </border>
    <border>
      <left style="medium">
        <color auto="1"/>
      </left>
      <right style="thin">
        <color auto="1"/>
      </right>
      <top/>
      <bottom style="hair">
        <color auto="1"/>
      </bottom>
      <diagonal/>
    </border>
    <border>
      <left style="thin">
        <color auto="1"/>
      </left>
      <right style="medium">
        <color auto="1"/>
      </right>
      <top/>
      <bottom style="hair">
        <color auto="1"/>
      </bottom>
      <diagonal/>
    </border>
    <border>
      <left style="thin">
        <color auto="1"/>
      </left>
      <right style="medium">
        <color auto="1"/>
      </right>
      <top/>
      <bottom style="medium">
        <color auto="1"/>
      </bottom>
      <diagonal/>
    </border>
    <border>
      <left style="medium">
        <color auto="1"/>
      </left>
      <right style="thin">
        <color auto="1"/>
      </right>
      <top style="medium">
        <color auto="1"/>
      </top>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thin">
        <color auto="1"/>
      </right>
      <top/>
      <bottom/>
      <diagonal/>
    </border>
    <border>
      <left style="medium">
        <color auto="1"/>
      </left>
      <right style="thin">
        <color auto="1"/>
      </right>
      <top/>
      <bottom style="medium">
        <color auto="1"/>
      </bottom>
      <diagonal/>
    </border>
    <border>
      <left style="medium">
        <color auto="1"/>
      </left>
      <right/>
      <top style="thin">
        <color auto="1"/>
      </top>
      <bottom style="medium">
        <color auto="1"/>
      </bottom>
      <diagonal/>
    </border>
    <border>
      <left style="thin">
        <color auto="1"/>
      </left>
      <right style="thin">
        <color auto="1"/>
      </right>
      <top style="thin">
        <color auto="1"/>
      </top>
      <bottom style="hair">
        <color auto="1"/>
      </bottom>
      <diagonal/>
    </border>
    <border>
      <left/>
      <right/>
      <top style="hair">
        <color auto="1"/>
      </top>
      <bottom style="hair">
        <color auto="1"/>
      </bottom>
      <diagonal/>
    </border>
    <border>
      <left style="hair">
        <color auto="1"/>
      </left>
      <right style="hair">
        <color auto="1"/>
      </right>
      <top style="medium">
        <color auto="1"/>
      </top>
      <bottom/>
      <diagonal/>
    </border>
    <border>
      <left/>
      <right style="hair">
        <color auto="1"/>
      </right>
      <top style="hair">
        <color auto="1"/>
      </top>
      <bottom style="hair">
        <color auto="1"/>
      </bottom>
      <diagonal/>
    </border>
    <border>
      <left style="thin">
        <color auto="1"/>
      </left>
      <right style="medium">
        <color auto="1"/>
      </right>
      <top style="medium">
        <color auto="1"/>
      </top>
      <bottom style="medium">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hair">
        <color auto="1"/>
      </left>
      <right style="hair">
        <color auto="1"/>
      </right>
      <top/>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style="medium">
        <color auto="1"/>
      </top>
      <bottom/>
      <diagonal/>
    </border>
    <border>
      <left style="medium">
        <color auto="1"/>
      </left>
      <right style="hair">
        <color auto="1"/>
      </right>
      <top/>
      <bottom style="hair">
        <color auto="1"/>
      </bottom>
      <diagonal/>
    </border>
    <border>
      <left style="hair">
        <color auto="1"/>
      </left>
      <right/>
      <top style="hair">
        <color auto="1"/>
      </top>
      <bottom style="hair">
        <color auto="1"/>
      </bottom>
      <diagonal/>
    </border>
    <border>
      <left style="thin">
        <color auto="1"/>
      </left>
      <right style="medium">
        <color auto="1"/>
      </right>
      <top style="thin">
        <color auto="1"/>
      </top>
      <bottom style="hair">
        <color auto="1"/>
      </bottom>
      <diagonal/>
    </border>
    <border>
      <left style="hair">
        <color auto="1"/>
      </left>
      <right/>
      <top style="medium">
        <color auto="1"/>
      </top>
      <bottom style="hair">
        <color auto="1"/>
      </bottom>
      <diagonal/>
    </border>
    <border>
      <left style="hair">
        <color auto="1"/>
      </left>
      <right/>
      <top/>
      <bottom style="hair">
        <color auto="1"/>
      </bottom>
      <diagonal/>
    </border>
    <border>
      <left style="hair">
        <color auto="1"/>
      </left>
      <right/>
      <top style="hair">
        <color auto="1"/>
      </top>
      <bottom style="medium">
        <color auto="1"/>
      </bottom>
      <diagonal/>
    </border>
    <border>
      <left/>
      <right style="hair">
        <color auto="1"/>
      </right>
      <top style="medium">
        <color auto="1"/>
      </top>
      <bottom style="hair">
        <color auto="1"/>
      </bottom>
      <diagonal/>
    </border>
    <border>
      <left/>
      <right style="hair">
        <color auto="1"/>
      </right>
      <top style="hair">
        <color auto="1"/>
      </top>
      <bottom style="medium">
        <color auto="1"/>
      </bottom>
      <diagonal/>
    </border>
    <border>
      <left/>
      <right/>
      <top style="medium">
        <color auto="1"/>
      </top>
      <bottom style="hair">
        <color auto="1"/>
      </bottom>
      <diagonal/>
    </border>
    <border>
      <left/>
      <right/>
      <top/>
      <bottom style="medium">
        <color auto="1"/>
      </bottom>
      <diagonal/>
    </border>
    <border>
      <left style="medium">
        <color auto="1"/>
      </left>
      <right/>
      <top/>
      <bottom style="hair">
        <color auto="1"/>
      </bottom>
      <diagonal/>
    </border>
    <border>
      <left style="medium">
        <color auto="1"/>
      </left>
      <right/>
      <top style="hair">
        <color auto="1"/>
      </top>
      <bottom/>
      <diagonal/>
    </border>
    <border>
      <left/>
      <right style="thin">
        <color auto="1"/>
      </right>
      <top/>
      <bottom style="hair">
        <color auto="1"/>
      </bottom>
      <diagonal/>
    </border>
    <border>
      <left/>
      <right style="thin">
        <color auto="1"/>
      </right>
      <top style="hair">
        <color auto="1"/>
      </top>
      <bottom/>
      <diagonal/>
    </border>
    <border>
      <left/>
      <right style="thin">
        <color auto="1"/>
      </right>
      <top style="thin">
        <color auto="1"/>
      </top>
      <bottom/>
      <diagonal/>
    </border>
    <border>
      <left/>
      <right style="thin">
        <color auto="1"/>
      </right>
      <top style="thin">
        <color auto="1"/>
      </top>
      <bottom style="medium">
        <color auto="1"/>
      </bottom>
      <diagonal/>
    </border>
  </borders>
  <cellStyleXfs count="10">
    <xf numFmtId="0" fontId="0" fillId="0" borderId="0"/>
    <xf numFmtId="0" fontId="5" fillId="0" borderId="0"/>
    <xf numFmtId="0" fontId="5" fillId="0" borderId="0"/>
    <xf numFmtId="43" fontId="5" fillId="0" borderId="0" applyFont="0" applyFill="0" applyBorder="0" applyAlignment="0" applyProtection="0"/>
    <xf numFmtId="0" fontId="4" fillId="0" borderId="0"/>
    <xf numFmtId="43" fontId="4" fillId="0" borderId="0" applyFont="0" applyFill="0" applyBorder="0" applyAlignment="0" applyProtection="0"/>
    <xf numFmtId="43" fontId="5" fillId="0" borderId="0" applyFont="0" applyFill="0" applyBorder="0" applyAlignment="0" applyProtection="0"/>
    <xf numFmtId="0" fontId="3" fillId="0" borderId="0"/>
    <xf numFmtId="0" fontId="2" fillId="0" borderId="0"/>
    <xf numFmtId="0" fontId="7" fillId="0" borderId="0"/>
  </cellStyleXfs>
  <cellXfs count="342">
    <xf numFmtId="0" fontId="0" fillId="0" borderId="0" xfId="0"/>
    <xf numFmtId="14" fontId="0" fillId="0" borderId="0" xfId="0" applyNumberFormat="1"/>
    <xf numFmtId="19" fontId="0" fillId="0" borderId="0" xfId="0" applyNumberFormat="1"/>
    <xf numFmtId="0" fontId="10" fillId="0" borderId="0" xfId="1" applyFont="1" applyAlignment="1">
      <alignment horizontal="left" vertical="center"/>
    </xf>
    <xf numFmtId="0" fontId="11" fillId="0" borderId="0" xfId="1" applyFont="1" applyAlignment="1">
      <alignment horizontal="center" vertical="center" wrapText="1"/>
    </xf>
    <xf numFmtId="0" fontId="11" fillId="0" borderId="0" xfId="2" applyFont="1" applyAlignment="1">
      <alignment horizontal="center" vertical="center"/>
    </xf>
    <xf numFmtId="0" fontId="12" fillId="0" borderId="0" xfId="2" applyFont="1" applyAlignment="1">
      <alignment horizontal="center" vertical="center"/>
    </xf>
    <xf numFmtId="164" fontId="12" fillId="0" borderId="0" xfId="1" applyNumberFormat="1" applyFont="1" applyAlignment="1">
      <alignment horizontal="center" vertical="center"/>
    </xf>
    <xf numFmtId="0" fontId="12" fillId="0" borderId="0" xfId="1" applyFont="1" applyAlignment="1">
      <alignment horizontal="center" vertical="center"/>
    </xf>
    <xf numFmtId="0" fontId="12" fillId="0" borderId="0" xfId="2" applyFont="1" applyAlignment="1">
      <alignment vertical="center"/>
    </xf>
    <xf numFmtId="0" fontId="14" fillId="0" borderId="0" xfId="1" applyFont="1" applyAlignment="1">
      <alignment horizontal="center" vertical="center"/>
    </xf>
    <xf numFmtId="0" fontId="14" fillId="0" borderId="0" xfId="1" applyFont="1" applyAlignment="1">
      <alignment horizontal="center" vertical="center" wrapText="1"/>
    </xf>
    <xf numFmtId="0" fontId="15" fillId="0" borderId="0" xfId="2" applyFont="1" applyAlignment="1">
      <alignment horizontal="center" vertical="center"/>
    </xf>
    <xf numFmtId="10" fontId="15" fillId="0" borderId="0" xfId="1" applyNumberFormat="1" applyFont="1" applyAlignment="1">
      <alignment horizontal="center" vertical="center"/>
    </xf>
    <xf numFmtId="0" fontId="15" fillId="0" borderId="0" xfId="1" applyFont="1" applyAlignment="1">
      <alignment horizontal="center" vertical="center"/>
    </xf>
    <xf numFmtId="0" fontId="16" fillId="5" borderId="0" xfId="1" applyFont="1" applyFill="1" applyAlignment="1">
      <alignment horizontal="center" vertical="center"/>
    </xf>
    <xf numFmtId="0" fontId="17" fillId="0" borderId="0" xfId="2" applyFont="1" applyAlignment="1">
      <alignment vertical="center"/>
    </xf>
    <xf numFmtId="0" fontId="14" fillId="2" borderId="5" xfId="1" applyFont="1" applyFill="1" applyBorder="1" applyAlignment="1">
      <alignment horizontal="center" vertical="center" wrapText="1"/>
    </xf>
    <xf numFmtId="0" fontId="18" fillId="0" borderId="0" xfId="1" applyFont="1" applyAlignment="1">
      <alignment horizontal="center" vertical="center"/>
    </xf>
    <xf numFmtId="3" fontId="14" fillId="2" borderId="1" xfId="2" applyNumberFormat="1" applyFont="1" applyFill="1" applyBorder="1" applyAlignment="1">
      <alignment horizontal="center" vertical="center"/>
    </xf>
    <xf numFmtId="0" fontId="20" fillId="0" borderId="0" xfId="1" applyFont="1" applyAlignment="1">
      <alignment horizontal="center" vertical="center"/>
    </xf>
    <xf numFmtId="3" fontId="20" fillId="0" borderId="0" xfId="1" applyNumberFormat="1" applyFont="1" applyAlignment="1">
      <alignment horizontal="center" vertical="center"/>
    </xf>
    <xf numFmtId="3" fontId="14" fillId="2" borderId="2" xfId="1" applyNumberFormat="1" applyFont="1" applyFill="1" applyBorder="1" applyAlignment="1">
      <alignment horizontal="center" vertical="center"/>
    </xf>
    <xf numFmtId="0" fontId="14" fillId="2" borderId="2" xfId="1" applyFont="1" applyFill="1" applyBorder="1" applyAlignment="1">
      <alignment horizontal="center" vertical="center"/>
    </xf>
    <xf numFmtId="0" fontId="14" fillId="2" borderId="14" xfId="1" applyFont="1" applyFill="1" applyBorder="1" applyAlignment="1">
      <alignment horizontal="center" vertical="center"/>
    </xf>
    <xf numFmtId="0" fontId="14" fillId="2" borderId="12" xfId="1" applyFont="1" applyFill="1" applyBorder="1" applyAlignment="1">
      <alignment horizontal="center" vertical="center"/>
    </xf>
    <xf numFmtId="0" fontId="15" fillId="0" borderId="60" xfId="2" applyFont="1" applyBorder="1" applyAlignment="1">
      <alignment horizontal="center" vertical="center"/>
    </xf>
    <xf numFmtId="0" fontId="15" fillId="0" borderId="53" xfId="2" applyFont="1" applyBorder="1" applyAlignment="1">
      <alignment horizontal="center" vertical="center" wrapText="1"/>
    </xf>
    <xf numFmtId="0" fontId="14" fillId="0" borderId="53" xfId="2" applyFont="1" applyBorder="1" applyAlignment="1">
      <alignment horizontal="center" vertical="center" wrapText="1"/>
    </xf>
    <xf numFmtId="0" fontId="15" fillId="0" borderId="53" xfId="2" applyFont="1" applyBorder="1" applyAlignment="1">
      <alignment horizontal="center" vertical="center"/>
    </xf>
    <xf numFmtId="3" fontId="14" fillId="0" borderId="5" xfId="2" applyNumberFormat="1" applyFont="1" applyBorder="1" applyAlignment="1">
      <alignment horizontal="center" vertical="center"/>
    </xf>
    <xf numFmtId="3" fontId="15" fillId="2" borderId="67" xfId="2" applyNumberFormat="1" applyFont="1" applyFill="1" applyBorder="1" applyAlignment="1">
      <alignment horizontal="center" vertical="center"/>
    </xf>
    <xf numFmtId="3" fontId="15" fillId="2" borderId="53" xfId="2" applyNumberFormat="1" applyFont="1" applyFill="1" applyBorder="1" applyAlignment="1">
      <alignment horizontal="center" vertical="center"/>
    </xf>
    <xf numFmtId="3" fontId="15" fillId="2" borderId="54" xfId="2" applyNumberFormat="1" applyFont="1" applyFill="1" applyBorder="1" applyAlignment="1">
      <alignment horizontal="center" vertical="center"/>
    </xf>
    <xf numFmtId="3" fontId="12" fillId="0" borderId="0" xfId="2" applyNumberFormat="1" applyFont="1" applyAlignment="1">
      <alignment horizontal="center" vertical="center"/>
    </xf>
    <xf numFmtId="0" fontId="19" fillId="0" borderId="0" xfId="1" applyFont="1" applyAlignment="1">
      <alignment horizontal="center" vertical="center"/>
    </xf>
    <xf numFmtId="3" fontId="11" fillId="0" borderId="0" xfId="2" applyNumberFormat="1" applyFont="1" applyAlignment="1">
      <alignment horizontal="center" vertical="center"/>
    </xf>
    <xf numFmtId="0" fontId="10" fillId="0" borderId="0" xfId="1" applyFont="1" applyAlignment="1">
      <alignment horizontal="center" vertical="center"/>
    </xf>
    <xf numFmtId="0" fontId="15" fillId="0" borderId="56" xfId="2" applyFont="1" applyBorder="1" applyAlignment="1">
      <alignment horizontal="center" vertical="center"/>
    </xf>
    <xf numFmtId="0" fontId="15" fillId="0" borderId="43" xfId="2" applyFont="1" applyBorder="1" applyAlignment="1">
      <alignment horizontal="center" vertical="center" wrapText="1"/>
    </xf>
    <xf numFmtId="49" fontId="14" fillId="0" borderId="43" xfId="2" applyNumberFormat="1" applyFont="1" applyBorder="1" applyAlignment="1">
      <alignment horizontal="center" vertical="center" wrapText="1"/>
    </xf>
    <xf numFmtId="0" fontId="15" fillId="0" borderId="43" xfId="2" applyFont="1" applyBorder="1" applyAlignment="1">
      <alignment horizontal="center" vertical="center"/>
    </xf>
    <xf numFmtId="3" fontId="14" fillId="0" borderId="1" xfId="2" applyNumberFormat="1" applyFont="1" applyBorder="1" applyAlignment="1">
      <alignment horizontal="center" vertical="center"/>
    </xf>
    <xf numFmtId="3" fontId="15" fillId="2" borderId="51" xfId="2" applyNumberFormat="1" applyFont="1" applyFill="1" applyBorder="1" applyAlignment="1">
      <alignment horizontal="center" vertical="center"/>
    </xf>
    <xf numFmtId="3" fontId="15" fillId="2" borderId="43" xfId="2" applyNumberFormat="1" applyFont="1" applyFill="1" applyBorder="1" applyAlignment="1">
      <alignment horizontal="center" vertical="center"/>
    </xf>
    <xf numFmtId="3" fontId="15" fillId="2" borderId="44" xfId="2" applyNumberFormat="1" applyFont="1" applyFill="1" applyBorder="1" applyAlignment="1">
      <alignment horizontal="center" vertical="center"/>
    </xf>
    <xf numFmtId="3" fontId="15" fillId="3" borderId="44" xfId="2" applyNumberFormat="1" applyFont="1" applyFill="1" applyBorder="1" applyAlignment="1">
      <alignment horizontal="center" vertical="center"/>
    </xf>
    <xf numFmtId="3" fontId="15" fillId="3" borderId="43" xfId="2" applyNumberFormat="1" applyFont="1" applyFill="1" applyBorder="1" applyAlignment="1">
      <alignment horizontal="center" vertical="center"/>
    </xf>
    <xf numFmtId="3" fontId="15" fillId="2" borderId="43" xfId="2" applyNumberFormat="1" applyFont="1" applyFill="1" applyBorder="1" applyAlignment="1">
      <alignment horizontal="center" vertical="center" wrapText="1"/>
    </xf>
    <xf numFmtId="3" fontId="15" fillId="2" borderId="51" xfId="2" applyNumberFormat="1" applyFont="1" applyFill="1" applyBorder="1" applyAlignment="1">
      <alignment horizontal="center" vertical="center" wrapText="1"/>
    </xf>
    <xf numFmtId="0" fontId="15" fillId="0" borderId="55" xfId="2" applyFont="1" applyBorder="1" applyAlignment="1">
      <alignment horizontal="center" vertical="center"/>
    </xf>
    <xf numFmtId="3" fontId="14" fillId="0" borderId="21" xfId="2" applyNumberFormat="1" applyFont="1" applyBorder="1" applyAlignment="1">
      <alignment horizontal="center" vertical="center"/>
    </xf>
    <xf numFmtId="0" fontId="15" fillId="0" borderId="61" xfId="2" applyFont="1" applyBorder="1" applyAlignment="1">
      <alignment horizontal="center" vertical="center"/>
    </xf>
    <xf numFmtId="0" fontId="14" fillId="0" borderId="56" xfId="2" applyFont="1" applyBorder="1" applyAlignment="1">
      <alignment vertical="center"/>
    </xf>
    <xf numFmtId="0" fontId="15" fillId="0" borderId="43" xfId="2" applyFont="1" applyBorder="1" applyAlignment="1">
      <alignment vertical="center"/>
    </xf>
    <xf numFmtId="0" fontId="14" fillId="0" borderId="43" xfId="2" applyFont="1" applyBorder="1" applyAlignment="1">
      <alignment horizontal="center" vertical="center" wrapText="1"/>
    </xf>
    <xf numFmtId="0" fontId="14" fillId="0" borderId="43" xfId="2" applyFont="1" applyBorder="1" applyAlignment="1">
      <alignment horizontal="center" vertical="center"/>
    </xf>
    <xf numFmtId="0" fontId="14" fillId="2" borderId="62" xfId="2" applyFont="1" applyFill="1" applyBorder="1" applyAlignment="1">
      <alignment horizontal="center" vertical="center"/>
    </xf>
    <xf numFmtId="3" fontId="14" fillId="2" borderId="51" xfId="2" applyNumberFormat="1" applyFont="1" applyFill="1" applyBorder="1" applyAlignment="1">
      <alignment horizontal="center" vertical="center"/>
    </xf>
    <xf numFmtId="3" fontId="14" fillId="2" borderId="43" xfId="2" applyNumberFormat="1" applyFont="1" applyFill="1" applyBorder="1" applyAlignment="1">
      <alignment horizontal="center" vertical="center"/>
    </xf>
    <xf numFmtId="3" fontId="14" fillId="2" borderId="44" xfId="2" applyNumberFormat="1" applyFont="1" applyFill="1" applyBorder="1" applyAlignment="1">
      <alignment horizontal="center" vertical="center"/>
    </xf>
    <xf numFmtId="3" fontId="12" fillId="0" borderId="0" xfId="2" applyNumberFormat="1" applyFont="1" applyAlignment="1">
      <alignment vertical="center"/>
    </xf>
    <xf numFmtId="3" fontId="22" fillId="0" borderId="0" xfId="2" applyNumberFormat="1" applyFont="1" applyAlignment="1">
      <alignment horizontal="right" vertical="center"/>
    </xf>
    <xf numFmtId="0" fontId="14" fillId="0" borderId="57" xfId="2" applyFont="1" applyBorder="1" applyAlignment="1">
      <alignment vertical="center"/>
    </xf>
    <xf numFmtId="0" fontId="14" fillId="0" borderId="58" xfId="2" applyFont="1" applyBorder="1" applyAlignment="1">
      <alignment vertical="center"/>
    </xf>
    <xf numFmtId="0" fontId="14" fillId="0" borderId="58" xfId="2" applyFont="1" applyBorder="1" applyAlignment="1">
      <alignment horizontal="center" vertical="center" wrapText="1"/>
    </xf>
    <xf numFmtId="0" fontId="14" fillId="0" borderId="58" xfId="2" applyFont="1" applyBorder="1" applyAlignment="1">
      <alignment horizontal="center" vertical="center"/>
    </xf>
    <xf numFmtId="0" fontId="14" fillId="2" borderId="66" xfId="2" applyFont="1" applyFill="1" applyBorder="1" applyAlignment="1">
      <alignment horizontal="center" vertical="center"/>
    </xf>
    <xf numFmtId="3" fontId="14" fillId="2" borderId="7" xfId="2" applyNumberFormat="1" applyFont="1" applyFill="1" applyBorder="1" applyAlignment="1">
      <alignment horizontal="center" vertical="center"/>
    </xf>
    <xf numFmtId="3" fontId="14" fillId="2" borderId="68" xfId="2" applyNumberFormat="1" applyFont="1" applyFill="1" applyBorder="1" applyAlignment="1">
      <alignment horizontal="center" vertical="center"/>
    </xf>
    <xf numFmtId="3" fontId="14" fillId="2" borderId="58" xfId="2" applyNumberFormat="1" applyFont="1" applyFill="1" applyBorder="1" applyAlignment="1">
      <alignment horizontal="center" vertical="center"/>
    </xf>
    <xf numFmtId="3" fontId="15" fillId="2" borderId="58" xfId="2" applyNumberFormat="1" applyFont="1" applyFill="1" applyBorder="1" applyAlignment="1">
      <alignment horizontal="center" vertical="center"/>
    </xf>
    <xf numFmtId="3" fontId="15" fillId="2" borderId="59" xfId="2" applyNumberFormat="1" applyFont="1" applyFill="1" applyBorder="1" applyAlignment="1">
      <alignment horizontal="center" vertical="center"/>
    </xf>
    <xf numFmtId="0" fontId="23" fillId="0" borderId="0" xfId="2" applyFont="1" applyAlignment="1">
      <alignment vertical="center"/>
    </xf>
    <xf numFmtId="0" fontId="23" fillId="0" borderId="0" xfId="2" applyFont="1" applyAlignment="1">
      <alignment horizontal="center" vertical="center" wrapText="1"/>
    </xf>
    <xf numFmtId="0" fontId="23" fillId="0" borderId="0" xfId="2" applyFont="1" applyAlignment="1">
      <alignment horizontal="center" vertical="center"/>
    </xf>
    <xf numFmtId="3" fontId="23" fillId="0" borderId="0" xfId="2" applyNumberFormat="1" applyFont="1" applyAlignment="1">
      <alignment horizontal="center" vertical="center"/>
    </xf>
    <xf numFmtId="3" fontId="24" fillId="0" borderId="0" xfId="2" applyNumberFormat="1" applyFont="1" applyAlignment="1">
      <alignment horizontal="center" vertical="center"/>
    </xf>
    <xf numFmtId="0" fontId="11" fillId="0" borderId="0" xfId="1" applyFont="1" applyAlignment="1">
      <alignment horizontal="center" vertical="center"/>
    </xf>
    <xf numFmtId="0" fontId="11" fillId="2" borderId="5" xfId="1" applyFont="1" applyFill="1" applyBorder="1" applyAlignment="1">
      <alignment horizontal="center" vertical="center" wrapText="1"/>
    </xf>
    <xf numFmtId="0" fontId="11" fillId="2" borderId="15" xfId="1" applyFont="1" applyFill="1" applyBorder="1" applyAlignment="1">
      <alignment horizontal="center" vertical="center" wrapText="1"/>
    </xf>
    <xf numFmtId="164" fontId="11" fillId="2" borderId="1" xfId="3" applyNumberFormat="1" applyFont="1" applyFill="1" applyBorder="1" applyAlignment="1">
      <alignment horizontal="center" vertical="center"/>
    </xf>
    <xf numFmtId="164" fontId="11" fillId="2" borderId="18" xfId="3" applyNumberFormat="1" applyFont="1" applyFill="1" applyBorder="1" applyAlignment="1">
      <alignment horizontal="center" vertical="center"/>
    </xf>
    <xf numFmtId="3" fontId="11" fillId="2" borderId="2" xfId="1" applyNumberFormat="1" applyFont="1" applyFill="1" applyBorder="1" applyAlignment="1">
      <alignment horizontal="center" vertical="center"/>
    </xf>
    <xf numFmtId="0" fontId="11" fillId="2" borderId="2" xfId="1" applyFont="1" applyFill="1" applyBorder="1" applyAlignment="1">
      <alignment horizontal="center" vertical="center"/>
    </xf>
    <xf numFmtId="0" fontId="11" fillId="2" borderId="14" xfId="1" applyFont="1" applyFill="1" applyBorder="1" applyAlignment="1">
      <alignment horizontal="center" vertical="center"/>
    </xf>
    <xf numFmtId="0" fontId="11" fillId="2" borderId="12" xfId="1" applyFont="1" applyFill="1" applyBorder="1" applyAlignment="1">
      <alignment horizontal="center" vertical="center"/>
    </xf>
    <xf numFmtId="0" fontId="11" fillId="0" borderId="35" xfId="2" applyFont="1" applyBorder="1" applyAlignment="1">
      <alignment horizontal="center" vertical="center"/>
    </xf>
    <xf numFmtId="0" fontId="11" fillId="0" borderId="24" xfId="2" applyFont="1" applyBorder="1" applyAlignment="1">
      <alignment horizontal="center" vertical="center" wrapText="1"/>
    </xf>
    <xf numFmtId="49" fontId="11" fillId="0" borderId="24" xfId="2" applyNumberFormat="1" applyFont="1" applyBorder="1" applyAlignment="1">
      <alignment horizontal="center" vertical="center" wrapText="1"/>
    </xf>
    <xf numFmtId="0" fontId="15" fillId="0" borderId="50" xfId="2" applyFont="1" applyBorder="1" applyAlignment="1">
      <alignment horizontal="center" vertical="center"/>
    </xf>
    <xf numFmtId="3" fontId="14" fillId="0" borderId="48" xfId="2" applyNumberFormat="1" applyFont="1" applyBorder="1" applyAlignment="1">
      <alignment horizontal="center" vertical="center"/>
    </xf>
    <xf numFmtId="3" fontId="11" fillId="2" borderId="48" xfId="2" applyNumberFormat="1" applyFont="1" applyFill="1" applyBorder="1" applyAlignment="1">
      <alignment horizontal="center" vertical="center"/>
    </xf>
    <xf numFmtId="3" fontId="11" fillId="2" borderId="48" xfId="2" applyNumberFormat="1" applyFont="1" applyFill="1" applyBorder="1" applyAlignment="1">
      <alignment horizontal="right" vertical="center"/>
    </xf>
    <xf numFmtId="3" fontId="11" fillId="2" borderId="48" xfId="2" applyNumberFormat="1" applyFont="1" applyFill="1" applyBorder="1" applyAlignment="1">
      <alignment vertical="center"/>
    </xf>
    <xf numFmtId="3" fontId="11" fillId="2" borderId="63" xfId="2" applyNumberFormat="1" applyFont="1" applyFill="1" applyBorder="1" applyAlignment="1">
      <alignment vertical="center"/>
    </xf>
    <xf numFmtId="0" fontId="11" fillId="0" borderId="8" xfId="2" applyFont="1" applyBorder="1" applyAlignment="1">
      <alignment horizontal="center" vertical="center"/>
    </xf>
    <xf numFmtId="0" fontId="11" fillId="0" borderId="7" xfId="2" applyFont="1" applyBorder="1" applyAlignment="1">
      <alignment horizontal="center" vertical="center" wrapText="1"/>
    </xf>
    <xf numFmtId="0" fontId="11" fillId="0" borderId="7" xfId="2" applyFont="1" applyBorder="1" applyAlignment="1">
      <alignment horizontal="center" vertical="center"/>
    </xf>
    <xf numFmtId="0" fontId="23" fillId="2" borderId="58" xfId="2" applyFont="1" applyFill="1" applyBorder="1" applyAlignment="1">
      <alignment horizontal="center" vertical="center"/>
    </xf>
    <xf numFmtId="3" fontId="14" fillId="2" borderId="25" xfId="2" applyNumberFormat="1" applyFont="1" applyFill="1" applyBorder="1" applyAlignment="1">
      <alignment horizontal="center" vertical="center"/>
    </xf>
    <xf numFmtId="3" fontId="11" fillId="2" borderId="25" xfId="2" applyNumberFormat="1" applyFont="1" applyFill="1" applyBorder="1" applyAlignment="1">
      <alignment horizontal="center" vertical="center"/>
    </xf>
    <xf numFmtId="3" fontId="11" fillId="2" borderId="25" xfId="2" applyNumberFormat="1" applyFont="1" applyFill="1" applyBorder="1" applyAlignment="1">
      <alignment horizontal="right" vertical="center"/>
    </xf>
    <xf numFmtId="3" fontId="11" fillId="2" borderId="25" xfId="2" applyNumberFormat="1" applyFont="1" applyFill="1" applyBorder="1" applyAlignment="1">
      <alignment vertical="center"/>
    </xf>
    <xf numFmtId="3" fontId="11" fillId="2" borderId="41" xfId="2" applyNumberFormat="1" applyFont="1" applyFill="1" applyBorder="1" applyAlignment="1">
      <alignment vertical="center"/>
    </xf>
    <xf numFmtId="0" fontId="11" fillId="0" borderId="0" xfId="2" applyFont="1" applyAlignment="1">
      <alignment horizontal="center" vertical="center" wrapText="1"/>
    </xf>
    <xf numFmtId="0" fontId="15" fillId="0" borderId="64" xfId="2" applyFont="1" applyBorder="1" applyAlignment="1">
      <alignment horizontal="center" vertical="center" wrapText="1"/>
    </xf>
    <xf numFmtId="0" fontId="15" fillId="0" borderId="62" xfId="2" applyFont="1" applyBorder="1" applyAlignment="1">
      <alignment horizontal="center" vertical="center" wrapText="1"/>
    </xf>
    <xf numFmtId="0" fontId="15" fillId="0" borderId="62" xfId="0" applyFont="1" applyBorder="1" applyAlignment="1">
      <alignment horizontal="center" vertical="center" wrapText="1"/>
    </xf>
    <xf numFmtId="0" fontId="15" fillId="0" borderId="65" xfId="0" applyFont="1" applyBorder="1" applyAlignment="1">
      <alignment horizontal="center" vertical="center" wrapText="1"/>
    </xf>
    <xf numFmtId="0" fontId="15" fillId="0" borderId="0" xfId="0" applyFont="1"/>
    <xf numFmtId="49" fontId="15" fillId="0" borderId="0" xfId="0" applyNumberFormat="1" applyFont="1"/>
    <xf numFmtId="0" fontId="15" fillId="0" borderId="0" xfId="0" applyFont="1" applyAlignment="1">
      <alignment horizontal="center" vertical="center"/>
    </xf>
    <xf numFmtId="3" fontId="15" fillId="0" borderId="0" xfId="0" applyNumberFormat="1" applyFont="1"/>
    <xf numFmtId="3" fontId="14" fillId="3" borderId="1" xfId="2" applyNumberFormat="1" applyFont="1" applyFill="1" applyBorder="1" applyAlignment="1">
      <alignment horizontal="center" vertical="center"/>
    </xf>
    <xf numFmtId="3" fontId="14" fillId="2" borderId="7" xfId="1" applyNumberFormat="1" applyFont="1" applyFill="1" applyBorder="1" applyAlignment="1">
      <alignment horizontal="center" vertical="center"/>
    </xf>
    <xf numFmtId="0" fontId="14" fillId="2" borderId="7" xfId="1" applyFont="1" applyFill="1" applyBorder="1" applyAlignment="1">
      <alignment horizontal="center" vertical="center"/>
    </xf>
    <xf numFmtId="0" fontId="14" fillId="2" borderId="13" xfId="1" applyFont="1" applyFill="1" applyBorder="1" applyAlignment="1">
      <alignment horizontal="center" vertical="center"/>
    </xf>
    <xf numFmtId="0" fontId="15" fillId="0" borderId="39" xfId="0" applyFont="1" applyBorder="1" applyAlignment="1">
      <alignment horizontal="center" vertical="center"/>
    </xf>
    <xf numFmtId="0" fontId="15" fillId="0" borderId="21" xfId="0" applyFont="1" applyBorder="1" applyAlignment="1">
      <alignment horizontal="center" vertical="center"/>
    </xf>
    <xf numFmtId="49" fontId="14" fillId="0" borderId="21" xfId="0" applyNumberFormat="1" applyFont="1" applyBorder="1" applyAlignment="1">
      <alignment horizontal="center" vertical="center"/>
    </xf>
    <xf numFmtId="49" fontId="14" fillId="0" borderId="1" xfId="0" applyNumberFormat="1" applyFont="1" applyBorder="1" applyAlignment="1">
      <alignment horizontal="center" vertical="center"/>
    </xf>
    <xf numFmtId="3" fontId="15" fillId="2" borderId="1" xfId="8" applyNumberFormat="1" applyFont="1" applyFill="1" applyBorder="1" applyAlignment="1">
      <alignment horizontal="center" vertical="center"/>
    </xf>
    <xf numFmtId="0" fontId="15" fillId="0" borderId="1" xfId="0" applyFont="1" applyBorder="1" applyAlignment="1">
      <alignment horizontal="center" vertical="center"/>
    </xf>
    <xf numFmtId="3" fontId="9" fillId="0" borderId="0" xfId="8" applyNumberFormat="1" applyFont="1"/>
    <xf numFmtId="0" fontId="15" fillId="0" borderId="1" xfId="0" applyFont="1" applyBorder="1" applyAlignment="1">
      <alignment horizontal="center" vertical="center" wrapText="1"/>
    </xf>
    <xf numFmtId="0" fontId="21" fillId="0" borderId="1" xfId="2" applyFont="1" applyBorder="1" applyAlignment="1">
      <alignment horizontal="center" vertical="center" wrapText="1"/>
    </xf>
    <xf numFmtId="0" fontId="15" fillId="0" borderId="1" xfId="8" applyFont="1" applyBorder="1" applyAlignment="1">
      <alignment horizontal="center" vertical="center" wrapText="1"/>
    </xf>
    <xf numFmtId="0" fontId="15" fillId="0" borderId="1" xfId="2" applyFont="1" applyBorder="1" applyAlignment="1">
      <alignment horizontal="center" vertical="center"/>
    </xf>
    <xf numFmtId="0" fontId="15" fillId="0" borderId="1" xfId="8" applyFont="1" applyBorder="1" applyAlignment="1">
      <alignment horizontal="center" vertical="center"/>
    </xf>
    <xf numFmtId="0" fontId="15" fillId="0" borderId="1" xfId="2" applyFont="1" applyBorder="1" applyAlignment="1">
      <alignment horizontal="center" vertical="center" wrapText="1"/>
    </xf>
    <xf numFmtId="3" fontId="14" fillId="0" borderId="1" xfId="8" applyNumberFormat="1" applyFont="1" applyBorder="1" applyAlignment="1">
      <alignment horizontal="center" vertical="center"/>
    </xf>
    <xf numFmtId="3" fontId="15" fillId="0" borderId="1" xfId="8" applyNumberFormat="1" applyFont="1" applyBorder="1" applyAlignment="1">
      <alignment horizontal="center" wrapText="1"/>
    </xf>
    <xf numFmtId="3" fontId="15" fillId="0" borderId="1" xfId="8" applyNumberFormat="1" applyFont="1" applyBorder="1" applyAlignment="1">
      <alignment horizontal="center" vertical="center" wrapText="1"/>
    </xf>
    <xf numFmtId="3" fontId="14" fillId="0" borderId="1" xfId="8" applyNumberFormat="1" applyFont="1" applyBorder="1" applyAlignment="1">
      <alignment horizontal="center"/>
    </xf>
    <xf numFmtId="3" fontId="14" fillId="4" borderId="1" xfId="8" applyNumberFormat="1" applyFont="1" applyFill="1" applyBorder="1" applyAlignment="1">
      <alignment horizontal="center" vertical="center"/>
    </xf>
    <xf numFmtId="3" fontId="15" fillId="0" borderId="1" xfId="8" applyNumberFormat="1" applyFont="1" applyBorder="1" applyAlignment="1">
      <alignment horizontal="center" vertical="center"/>
    </xf>
    <xf numFmtId="3" fontId="15" fillId="2" borderId="1" xfId="2" applyNumberFormat="1" applyFont="1" applyFill="1" applyBorder="1" applyAlignment="1">
      <alignment horizontal="center" vertical="center"/>
    </xf>
    <xf numFmtId="3" fontId="15" fillId="2" borderId="10" xfId="2" applyNumberFormat="1" applyFont="1" applyFill="1" applyBorder="1" applyAlignment="1">
      <alignment horizontal="center" vertical="center"/>
    </xf>
    <xf numFmtId="3" fontId="15" fillId="0" borderId="0" xfId="0" applyNumberFormat="1" applyFont="1" applyAlignment="1">
      <alignment horizontal="center" vertical="center"/>
    </xf>
    <xf numFmtId="3" fontId="15" fillId="0" borderId="2" xfId="8" applyNumberFormat="1" applyFont="1" applyBorder="1" applyAlignment="1">
      <alignment horizontal="center" vertical="center" wrapText="1"/>
    </xf>
    <xf numFmtId="49" fontId="14" fillId="0" borderId="2" xfId="0" applyNumberFormat="1" applyFont="1" applyBorder="1" applyAlignment="1">
      <alignment horizontal="center" vertical="center"/>
    </xf>
    <xf numFmtId="0" fontId="15" fillId="0" borderId="2" xfId="0" applyFont="1" applyBorder="1" applyAlignment="1">
      <alignment horizontal="center" vertical="center" wrapText="1"/>
    </xf>
    <xf numFmtId="3" fontId="14" fillId="0" borderId="2" xfId="0" applyNumberFormat="1" applyFont="1" applyBorder="1" applyAlignment="1">
      <alignment horizontal="center" vertical="center"/>
    </xf>
    <xf numFmtId="0" fontId="15" fillId="0" borderId="35" xfId="0" applyFont="1" applyBorder="1" applyAlignment="1">
      <alignment horizontal="center" vertical="center"/>
    </xf>
    <xf numFmtId="0" fontId="14" fillId="0" borderId="24" xfId="0" applyFont="1" applyBorder="1" applyAlignment="1">
      <alignment horizontal="center" vertical="center"/>
    </xf>
    <xf numFmtId="49" fontId="14" fillId="0" borderId="24" xfId="0" applyNumberFormat="1" applyFont="1" applyBorder="1" applyAlignment="1">
      <alignment horizontal="center" vertical="center"/>
    </xf>
    <xf numFmtId="3" fontId="14" fillId="2" borderId="24" xfId="2" applyNumberFormat="1" applyFont="1" applyFill="1" applyBorder="1" applyAlignment="1">
      <alignment horizontal="center" vertical="center"/>
    </xf>
    <xf numFmtId="3" fontId="14" fillId="2" borderId="36" xfId="2" applyNumberFormat="1" applyFont="1" applyFill="1" applyBorder="1" applyAlignment="1">
      <alignment horizontal="center" vertical="center"/>
    </xf>
    <xf numFmtId="3" fontId="14" fillId="0" borderId="0" xfId="2" applyNumberFormat="1" applyFont="1" applyAlignment="1">
      <alignment horizontal="center" vertical="center"/>
    </xf>
    <xf numFmtId="0" fontId="15" fillId="0" borderId="32" xfId="0" applyFont="1" applyBorder="1" applyAlignment="1">
      <alignment horizontal="center" vertical="center"/>
    </xf>
    <xf numFmtId="0" fontId="15" fillId="0" borderId="33" xfId="0" applyFont="1" applyBorder="1" applyAlignment="1">
      <alignment horizontal="center" vertical="center"/>
    </xf>
    <xf numFmtId="49" fontId="15" fillId="0" borderId="33" xfId="0" applyNumberFormat="1" applyFont="1" applyBorder="1" applyAlignment="1">
      <alignment horizontal="center" vertical="center"/>
    </xf>
    <xf numFmtId="3" fontId="14" fillId="2" borderId="33" xfId="2" applyNumberFormat="1" applyFont="1" applyFill="1" applyBorder="1" applyAlignment="1">
      <alignment horizontal="center" vertical="center"/>
    </xf>
    <xf numFmtId="3" fontId="15" fillId="2" borderId="33" xfId="2" applyNumberFormat="1" applyFont="1" applyFill="1" applyBorder="1" applyAlignment="1">
      <alignment horizontal="center" vertical="center"/>
    </xf>
    <xf numFmtId="3" fontId="15" fillId="2" borderId="34" xfId="2" applyNumberFormat="1" applyFont="1" applyFill="1" applyBorder="1" applyAlignment="1">
      <alignment horizontal="center" vertical="center"/>
    </xf>
    <xf numFmtId="3" fontId="14" fillId="2" borderId="30" xfId="2" applyNumberFormat="1" applyFont="1" applyFill="1" applyBorder="1" applyAlignment="1">
      <alignment horizontal="center" vertical="center"/>
    </xf>
    <xf numFmtId="0" fontId="14" fillId="2" borderId="28" xfId="0" applyFont="1" applyFill="1" applyBorder="1" applyAlignment="1">
      <alignment horizontal="center" vertical="center"/>
    </xf>
    <xf numFmtId="3" fontId="14" fillId="2" borderId="30" xfId="1" applyNumberFormat="1" applyFont="1" applyFill="1" applyBorder="1" applyAlignment="1">
      <alignment horizontal="center" vertical="center"/>
    </xf>
    <xf numFmtId="0" fontId="14" fillId="2" borderId="30" xfId="1" applyFont="1" applyFill="1" applyBorder="1" applyAlignment="1">
      <alignment horizontal="center" vertical="center"/>
    </xf>
    <xf numFmtId="0" fontId="14" fillId="2" borderId="52" xfId="1" applyFont="1" applyFill="1" applyBorder="1" applyAlignment="1">
      <alignment horizontal="center" vertical="center"/>
    </xf>
    <xf numFmtId="49" fontId="15" fillId="0" borderId="39" xfId="0" applyNumberFormat="1" applyFont="1" applyBorder="1" applyAlignment="1">
      <alignment horizontal="center" vertical="center"/>
    </xf>
    <xf numFmtId="49" fontId="15" fillId="0" borderId="11" xfId="0" applyNumberFormat="1" applyFont="1" applyBorder="1" applyAlignment="1">
      <alignment horizontal="center" vertical="center"/>
    </xf>
    <xf numFmtId="49" fontId="15" fillId="0" borderId="23" xfId="0" applyNumberFormat="1" applyFont="1" applyBorder="1" applyAlignment="1">
      <alignment horizontal="center" vertical="center"/>
    </xf>
    <xf numFmtId="3" fontId="15" fillId="0" borderId="0" xfId="0" applyNumberFormat="1" applyFont="1" applyAlignment="1">
      <alignment horizontal="left" vertical="top" wrapText="1"/>
    </xf>
    <xf numFmtId="0" fontId="15" fillId="0" borderId="0" xfId="0" applyFont="1" applyAlignment="1">
      <alignment horizontal="left" vertical="top" wrapText="1"/>
    </xf>
    <xf numFmtId="0" fontId="15" fillId="0" borderId="47" xfId="0" applyFont="1" applyBorder="1"/>
    <xf numFmtId="0" fontId="15" fillId="0" borderId="33" xfId="0" applyFont="1" applyBorder="1"/>
    <xf numFmtId="3" fontId="14" fillId="2" borderId="5" xfId="2" applyNumberFormat="1" applyFont="1" applyFill="1" applyBorder="1" applyAlignment="1">
      <alignment horizontal="center" vertical="center"/>
    </xf>
    <xf numFmtId="3" fontId="14" fillId="2" borderId="25" xfId="1" applyNumberFormat="1" applyFont="1" applyFill="1" applyBorder="1" applyAlignment="1">
      <alignment horizontal="center" vertical="center"/>
    </xf>
    <xf numFmtId="0" fontId="14" fillId="2" borderId="25" xfId="1" applyFont="1" applyFill="1" applyBorder="1" applyAlignment="1">
      <alignment horizontal="center" vertical="center"/>
    </xf>
    <xf numFmtId="0" fontId="14" fillId="2" borderId="41" xfId="1" applyFont="1" applyFill="1" applyBorder="1" applyAlignment="1">
      <alignment horizontal="center" vertical="center"/>
    </xf>
    <xf numFmtId="0" fontId="15" fillId="0" borderId="21" xfId="0" applyFont="1" applyBorder="1" applyAlignment="1">
      <alignment horizontal="center" vertical="center" wrapText="1"/>
    </xf>
    <xf numFmtId="49" fontId="15" fillId="0" borderId="21" xfId="0" applyNumberFormat="1" applyFont="1" applyBorder="1" applyAlignment="1">
      <alignment horizontal="center" vertical="center"/>
    </xf>
    <xf numFmtId="3" fontId="14" fillId="0" borderId="21" xfId="0" applyNumberFormat="1" applyFont="1" applyBorder="1" applyAlignment="1">
      <alignment horizontal="center"/>
    </xf>
    <xf numFmtId="49" fontId="15" fillId="0" borderId="6" xfId="0" applyNumberFormat="1" applyFont="1" applyBorder="1" applyAlignment="1">
      <alignment horizontal="center" vertical="center"/>
    </xf>
    <xf numFmtId="49" fontId="15" fillId="0" borderId="1" xfId="0" applyNumberFormat="1" applyFont="1" applyBorder="1" applyAlignment="1">
      <alignment horizontal="center" vertical="center"/>
    </xf>
    <xf numFmtId="3" fontId="14" fillId="0" borderId="1" xfId="0" applyNumberFormat="1" applyFont="1" applyBorder="1" applyAlignment="1">
      <alignment horizontal="center"/>
    </xf>
    <xf numFmtId="49" fontId="15" fillId="0" borderId="2" xfId="0" applyNumberFormat="1" applyFont="1" applyBorder="1" applyAlignment="1">
      <alignment horizontal="center" vertical="center"/>
    </xf>
    <xf numFmtId="3" fontId="14" fillId="0" borderId="2" xfId="0" applyNumberFormat="1" applyFont="1" applyBorder="1" applyAlignment="1">
      <alignment horizontal="center"/>
    </xf>
    <xf numFmtId="0" fontId="15" fillId="0" borderId="35" xfId="0" applyFont="1" applyBorder="1"/>
    <xf numFmtId="0" fontId="15" fillId="0" borderId="24" xfId="0" applyFont="1" applyBorder="1"/>
    <xf numFmtId="49" fontId="15" fillId="0" borderId="24" xfId="0" applyNumberFormat="1" applyFont="1" applyBorder="1" applyAlignment="1">
      <alignment horizontal="center"/>
    </xf>
    <xf numFmtId="0" fontId="15" fillId="0" borderId="32" xfId="0" applyFont="1" applyBorder="1"/>
    <xf numFmtId="49" fontId="15" fillId="0" borderId="33" xfId="0" applyNumberFormat="1" applyFont="1" applyBorder="1" applyAlignment="1">
      <alignment horizontal="center"/>
    </xf>
    <xf numFmtId="0" fontId="28" fillId="0" borderId="0" xfId="0" applyFont="1"/>
    <xf numFmtId="3" fontId="14" fillId="0" borderId="0" xfId="0" applyNumberFormat="1" applyFont="1"/>
    <xf numFmtId="0" fontId="15" fillId="0" borderId="0" xfId="0" applyFont="1" applyAlignment="1">
      <alignment horizontal="center"/>
    </xf>
    <xf numFmtId="0" fontId="14" fillId="2" borderId="5" xfId="1" applyFont="1" applyFill="1" applyBorder="1" applyAlignment="1">
      <alignment horizontal="center" vertical="center"/>
    </xf>
    <xf numFmtId="0" fontId="14" fillId="2" borderId="1" xfId="1" applyFont="1" applyFill="1" applyBorder="1" applyAlignment="1">
      <alignment horizontal="center" vertical="center"/>
    </xf>
    <xf numFmtId="0" fontId="26" fillId="0" borderId="0" xfId="1" applyFont="1" applyAlignment="1">
      <alignment horizontal="center" vertical="center" wrapText="1"/>
    </xf>
    <xf numFmtId="0" fontId="15" fillId="0" borderId="21" xfId="2" applyFont="1" applyBorder="1" applyAlignment="1">
      <alignment horizontal="center" vertical="center"/>
    </xf>
    <xf numFmtId="0" fontId="15" fillId="0" borderId="1" xfId="2" applyFont="1" applyBorder="1" applyAlignment="1">
      <alignment horizontal="center" vertical="top" wrapText="1"/>
    </xf>
    <xf numFmtId="0" fontId="14" fillId="0" borderId="24" xfId="2" applyFont="1" applyBorder="1" applyAlignment="1">
      <alignment horizontal="center" vertical="center"/>
    </xf>
    <xf numFmtId="0" fontId="14" fillId="0" borderId="33" xfId="2" applyFont="1" applyBorder="1" applyAlignment="1">
      <alignment horizontal="center" vertical="center"/>
    </xf>
    <xf numFmtId="0" fontId="15" fillId="0" borderId="2" xfId="0" applyFont="1" applyBorder="1" applyAlignment="1">
      <alignment horizontal="center" vertical="center"/>
    </xf>
    <xf numFmtId="0" fontId="15" fillId="0" borderId="24" xfId="0" applyFont="1" applyBorder="1" applyAlignment="1">
      <alignment horizontal="center" vertical="center"/>
    </xf>
    <xf numFmtId="0" fontId="15" fillId="0" borderId="33" xfId="0" applyFont="1" applyBorder="1" applyAlignment="1">
      <alignment horizontal="center"/>
    </xf>
    <xf numFmtId="0" fontId="15" fillId="0" borderId="24" xfId="0" applyFont="1" applyBorder="1" applyAlignment="1">
      <alignment horizontal="center"/>
    </xf>
    <xf numFmtId="0" fontId="15" fillId="2" borderId="21" xfId="0" applyFont="1" applyFill="1" applyBorder="1" applyAlignment="1">
      <alignment horizontal="center"/>
    </xf>
    <xf numFmtId="3" fontId="15" fillId="2" borderId="21" xfId="2" applyNumberFormat="1" applyFont="1" applyFill="1" applyBorder="1" applyAlignment="1">
      <alignment horizontal="center" vertical="center"/>
    </xf>
    <xf numFmtId="3" fontId="15" fillId="2" borderId="40" xfId="2" applyNumberFormat="1" applyFont="1" applyFill="1" applyBorder="1" applyAlignment="1">
      <alignment horizontal="center" vertical="center"/>
    </xf>
    <xf numFmtId="0" fontId="15" fillId="2" borderId="1" xfId="0" applyFont="1" applyFill="1" applyBorder="1" applyAlignment="1">
      <alignment horizontal="center"/>
    </xf>
    <xf numFmtId="0" fontId="15" fillId="2" borderId="1" xfId="0" applyFont="1" applyFill="1" applyBorder="1" applyAlignment="1">
      <alignment horizontal="center" vertical="center"/>
    </xf>
    <xf numFmtId="0" fontId="15" fillId="2" borderId="1" xfId="8" applyFont="1" applyFill="1" applyBorder="1" applyAlignment="1">
      <alignment horizontal="center" vertical="center"/>
    </xf>
    <xf numFmtId="3" fontId="15" fillId="2" borderId="1" xfId="8" applyNumberFormat="1" applyFont="1" applyFill="1" applyBorder="1" applyAlignment="1">
      <alignment horizontal="center"/>
    </xf>
    <xf numFmtId="0" fontId="15" fillId="2" borderId="2" xfId="0" applyFont="1" applyFill="1" applyBorder="1" applyAlignment="1">
      <alignment horizontal="center"/>
    </xf>
    <xf numFmtId="3" fontId="15" fillId="2" borderId="2" xfId="2" applyNumberFormat="1" applyFont="1" applyFill="1" applyBorder="1" applyAlignment="1">
      <alignment horizontal="center" vertical="center"/>
    </xf>
    <xf numFmtId="3" fontId="15" fillId="2" borderId="12" xfId="2" applyNumberFormat="1" applyFont="1" applyFill="1" applyBorder="1" applyAlignment="1">
      <alignment horizontal="center" vertical="center"/>
    </xf>
    <xf numFmtId="3" fontId="15" fillId="0" borderId="0" xfId="0" applyNumberFormat="1" applyFont="1" applyAlignment="1">
      <alignment horizontal="center"/>
    </xf>
    <xf numFmtId="3" fontId="15" fillId="0" borderId="21" xfId="0" applyNumberFormat="1" applyFont="1" applyBorder="1" applyAlignment="1">
      <alignment horizontal="center" vertical="center"/>
    </xf>
    <xf numFmtId="3" fontId="15" fillId="0" borderId="40" xfId="0" applyNumberFormat="1" applyFont="1" applyBorder="1" applyAlignment="1">
      <alignment horizontal="center" vertical="center"/>
    </xf>
    <xf numFmtId="3" fontId="15" fillId="0" borderId="2" xfId="0" applyNumberFormat="1" applyFont="1" applyBorder="1" applyAlignment="1">
      <alignment horizontal="center" vertical="center"/>
    </xf>
    <xf numFmtId="3" fontId="15" fillId="0" borderId="12" xfId="0" applyNumberFormat="1" applyFont="1" applyBorder="1" applyAlignment="1">
      <alignment horizontal="center" vertical="center"/>
    </xf>
    <xf numFmtId="3" fontId="14" fillId="2" borderId="24" xfId="0" applyNumberFormat="1" applyFont="1" applyFill="1" applyBorder="1" applyAlignment="1">
      <alignment horizontal="center" vertical="center"/>
    </xf>
    <xf numFmtId="3" fontId="14" fillId="2" borderId="36" xfId="0" applyNumberFormat="1" applyFont="1" applyFill="1" applyBorder="1" applyAlignment="1">
      <alignment horizontal="center" vertical="center"/>
    </xf>
    <xf numFmtId="3" fontId="15" fillId="2" borderId="33" xfId="0" applyNumberFormat="1" applyFont="1" applyFill="1" applyBorder="1" applyAlignment="1">
      <alignment horizontal="center"/>
    </xf>
    <xf numFmtId="3" fontId="15" fillId="2" borderId="34" xfId="0" applyNumberFormat="1" applyFont="1" applyFill="1" applyBorder="1" applyAlignment="1">
      <alignment horizontal="center"/>
    </xf>
    <xf numFmtId="3" fontId="15" fillId="0" borderId="21" xfId="0" applyNumberFormat="1" applyFont="1" applyBorder="1" applyAlignment="1">
      <alignment horizontal="center"/>
    </xf>
    <xf numFmtId="3" fontId="15" fillId="0" borderId="40" xfId="0" applyNumberFormat="1" applyFont="1" applyBorder="1" applyAlignment="1">
      <alignment horizontal="center"/>
    </xf>
    <xf numFmtId="3" fontId="15" fillId="0" borderId="1" xfId="0" applyNumberFormat="1" applyFont="1" applyBorder="1" applyAlignment="1">
      <alignment horizontal="center"/>
    </xf>
    <xf numFmtId="3" fontId="15" fillId="0" borderId="10" xfId="0" applyNumberFormat="1" applyFont="1" applyBorder="1" applyAlignment="1">
      <alignment horizontal="center"/>
    </xf>
    <xf numFmtId="0" fontId="15" fillId="0" borderId="1" xfId="0" applyFont="1" applyBorder="1" applyAlignment="1">
      <alignment horizontal="center"/>
    </xf>
    <xf numFmtId="0" fontId="15" fillId="0" borderId="10" xfId="0" applyFont="1" applyBorder="1" applyAlignment="1">
      <alignment horizontal="center"/>
    </xf>
    <xf numFmtId="3" fontId="15" fillId="0" borderId="2" xfId="0" applyNumberFormat="1" applyFont="1" applyBorder="1" applyAlignment="1">
      <alignment horizontal="center"/>
    </xf>
    <xf numFmtId="3" fontId="15" fillId="0" borderId="12" xfId="0" applyNumberFormat="1" applyFont="1" applyBorder="1" applyAlignment="1">
      <alignment horizontal="center"/>
    </xf>
    <xf numFmtId="3" fontId="15" fillId="2" borderId="24" xfId="0" applyNumberFormat="1" applyFont="1" applyFill="1" applyBorder="1" applyAlignment="1">
      <alignment horizontal="center"/>
    </xf>
    <xf numFmtId="3" fontId="15" fillId="2" borderId="36" xfId="0" applyNumberFormat="1" applyFont="1" applyFill="1" applyBorder="1" applyAlignment="1">
      <alignment horizontal="center"/>
    </xf>
    <xf numFmtId="3" fontId="9" fillId="0" borderId="0" xfId="8" applyNumberFormat="1" applyFont="1" applyAlignment="1">
      <alignment horizontal="center"/>
    </xf>
    <xf numFmtId="3" fontId="1" fillId="0" borderId="0" xfId="8" applyNumberFormat="1" applyFont="1" applyAlignment="1">
      <alignment horizontal="center"/>
    </xf>
    <xf numFmtId="0" fontId="15" fillId="0" borderId="21" xfId="2" applyFont="1" applyBorder="1" applyAlignment="1">
      <alignment horizontal="center" vertical="center" wrapText="1"/>
    </xf>
    <xf numFmtId="3" fontId="15" fillId="0" borderId="1" xfId="9" applyNumberFormat="1" applyFont="1" applyBorder="1" applyAlignment="1">
      <alignment horizontal="center" vertical="center" wrapText="1"/>
    </xf>
    <xf numFmtId="0" fontId="15" fillId="0" borderId="1" xfId="8" applyFont="1" applyBorder="1" applyAlignment="1">
      <alignment horizontal="center" wrapText="1"/>
    </xf>
    <xf numFmtId="0" fontId="15" fillId="0" borderId="0" xfId="0" applyFont="1" applyAlignment="1">
      <alignment vertical="center"/>
    </xf>
    <xf numFmtId="3" fontId="15" fillId="0" borderId="0" xfId="0" applyNumberFormat="1" applyFont="1" applyAlignment="1">
      <alignment vertical="center"/>
    </xf>
    <xf numFmtId="3" fontId="27" fillId="0" borderId="0" xfId="0" applyNumberFormat="1" applyFont="1" applyAlignment="1">
      <alignment horizontal="center"/>
    </xf>
    <xf numFmtId="3" fontId="14" fillId="0" borderId="21" xfId="0" applyNumberFormat="1" applyFont="1" applyBorder="1" applyAlignment="1">
      <alignment horizontal="center" vertical="center"/>
    </xf>
    <xf numFmtId="49" fontId="15" fillId="0" borderId="71" xfId="0" applyNumberFormat="1" applyFont="1" applyBorder="1" applyAlignment="1">
      <alignment horizontal="center" vertical="center"/>
    </xf>
    <xf numFmtId="49" fontId="15" fillId="0" borderId="72" xfId="0" applyNumberFormat="1" applyFont="1" applyBorder="1" applyAlignment="1">
      <alignment horizontal="center" vertical="center"/>
    </xf>
    <xf numFmtId="49" fontId="14" fillId="0" borderId="73" xfId="0" applyNumberFormat="1" applyFont="1" applyBorder="1" applyAlignment="1">
      <alignment horizontal="center" vertical="center"/>
    </xf>
    <xf numFmtId="49" fontId="14" fillId="0" borderId="74" xfId="0" applyNumberFormat="1" applyFont="1" applyBorder="1" applyAlignment="1">
      <alignment horizontal="center" vertical="center"/>
    </xf>
    <xf numFmtId="49" fontId="14" fillId="0" borderId="75" xfId="0" applyNumberFormat="1" applyFont="1" applyBorder="1" applyAlignment="1">
      <alignment horizontal="center" vertical="center"/>
    </xf>
    <xf numFmtId="49" fontId="15" fillId="0" borderId="76" xfId="0" applyNumberFormat="1" applyFont="1" applyBorder="1"/>
    <xf numFmtId="0" fontId="15" fillId="0" borderId="3" xfId="0" applyFont="1" applyBorder="1" applyAlignment="1">
      <alignment horizontal="center" vertical="center"/>
    </xf>
    <xf numFmtId="0" fontId="14" fillId="2" borderId="30" xfId="0" applyFont="1" applyFill="1" applyBorder="1" applyAlignment="1">
      <alignment horizontal="center" vertical="center"/>
    </xf>
    <xf numFmtId="49" fontId="14" fillId="2" borderId="28" xfId="0" applyNumberFormat="1" applyFont="1" applyFill="1" applyBorder="1" applyAlignment="1">
      <alignment horizontal="center" vertical="center"/>
    </xf>
    <xf numFmtId="0" fontId="14" fillId="2" borderId="27" xfId="0" applyFont="1" applyFill="1" applyBorder="1" applyAlignment="1">
      <alignment horizontal="center" vertical="center"/>
    </xf>
    <xf numFmtId="0" fontId="30" fillId="2" borderId="1" xfId="1" applyFont="1" applyFill="1" applyBorder="1" applyAlignment="1">
      <alignment horizontal="center" vertical="center"/>
    </xf>
    <xf numFmtId="3" fontId="30" fillId="3" borderId="1" xfId="2" applyNumberFormat="1" applyFont="1" applyFill="1" applyBorder="1" applyAlignment="1">
      <alignment horizontal="center" vertical="center"/>
    </xf>
    <xf numFmtId="0" fontId="25" fillId="2" borderId="1" xfId="1" applyFont="1" applyFill="1" applyBorder="1" applyAlignment="1">
      <alignment horizontal="center" vertical="center"/>
    </xf>
    <xf numFmtId="3" fontId="25" fillId="3" borderId="1" xfId="2" applyNumberFormat="1" applyFont="1" applyFill="1" applyBorder="1" applyAlignment="1">
      <alignment horizontal="center" vertical="center"/>
    </xf>
    <xf numFmtId="0" fontId="25" fillId="2" borderId="7" xfId="1" applyFont="1" applyFill="1" applyBorder="1" applyAlignment="1">
      <alignment horizontal="center" vertical="center"/>
    </xf>
    <xf numFmtId="3" fontId="25" fillId="2" borderId="7" xfId="1" applyNumberFormat="1" applyFont="1" applyFill="1" applyBorder="1" applyAlignment="1">
      <alignment horizontal="center" vertical="center"/>
    </xf>
    <xf numFmtId="0" fontId="23" fillId="2" borderId="33" xfId="2" applyFont="1" applyFill="1" applyBorder="1" applyAlignment="1">
      <alignment horizontal="center" vertical="center"/>
    </xf>
    <xf numFmtId="0" fontId="30" fillId="2" borderId="24" xfId="2" applyFont="1" applyFill="1" applyBorder="1" applyAlignment="1">
      <alignment horizontal="center" vertical="center"/>
    </xf>
    <xf numFmtId="3" fontId="30" fillId="2" borderId="24" xfId="2" applyNumberFormat="1" applyFont="1" applyFill="1" applyBorder="1" applyAlignment="1">
      <alignment horizontal="center" vertical="center"/>
    </xf>
    <xf numFmtId="0" fontId="30" fillId="2" borderId="33" xfId="2" applyFont="1" applyFill="1" applyBorder="1" applyAlignment="1">
      <alignment horizontal="center" vertical="center"/>
    </xf>
    <xf numFmtId="3" fontId="30" fillId="2" borderId="33" xfId="2" applyNumberFormat="1" applyFont="1" applyFill="1" applyBorder="1" applyAlignment="1">
      <alignment horizontal="center" vertical="center"/>
    </xf>
    <xf numFmtId="0" fontId="30" fillId="2" borderId="29" xfId="2" applyFont="1" applyFill="1" applyBorder="1" applyAlignment="1">
      <alignment horizontal="center" vertical="center"/>
    </xf>
    <xf numFmtId="3" fontId="30" fillId="2" borderId="31" xfId="0" applyNumberFormat="1" applyFont="1" applyFill="1" applyBorder="1" applyAlignment="1">
      <alignment horizontal="center" vertical="center"/>
    </xf>
    <xf numFmtId="0" fontId="23" fillId="2" borderId="24" xfId="0" applyFont="1" applyFill="1" applyBorder="1" applyAlignment="1">
      <alignment horizontal="center" wrapText="1"/>
    </xf>
    <xf numFmtId="3" fontId="23" fillId="2" borderId="24" xfId="0" applyNumberFormat="1" applyFont="1" applyFill="1" applyBorder="1" applyAlignment="1">
      <alignment horizontal="center"/>
    </xf>
    <xf numFmtId="3" fontId="23" fillId="2" borderId="33" xfId="0" applyNumberFormat="1" applyFont="1" applyFill="1" applyBorder="1" applyAlignment="1">
      <alignment horizontal="center" vertical="center"/>
    </xf>
    <xf numFmtId="3" fontId="23" fillId="2" borderId="24" xfId="0" applyNumberFormat="1" applyFont="1" applyFill="1" applyBorder="1" applyAlignment="1">
      <alignment horizontal="center" vertical="center"/>
    </xf>
    <xf numFmtId="3" fontId="23" fillId="2" borderId="33" xfId="0" applyNumberFormat="1" applyFont="1" applyFill="1" applyBorder="1" applyAlignment="1">
      <alignment horizontal="center"/>
    </xf>
    <xf numFmtId="0" fontId="31" fillId="5" borderId="0" xfId="2" applyFont="1" applyFill="1" applyAlignment="1">
      <alignment horizontal="center" vertical="center"/>
    </xf>
    <xf numFmtId="0" fontId="31" fillId="5" borderId="0" xfId="0" applyFont="1" applyFill="1" applyAlignment="1">
      <alignment horizontal="center"/>
    </xf>
    <xf numFmtId="0" fontId="19" fillId="0" borderId="0" xfId="1" applyFont="1" applyAlignment="1">
      <alignment horizontal="center" vertical="center"/>
    </xf>
    <xf numFmtId="0" fontId="10" fillId="0" borderId="0" xfId="1" applyFont="1" applyAlignment="1">
      <alignment horizontal="center" vertical="center"/>
    </xf>
    <xf numFmtId="0" fontId="14" fillId="2" borderId="4" xfId="1" applyFont="1" applyFill="1" applyBorder="1" applyAlignment="1">
      <alignment horizontal="center" vertical="center"/>
    </xf>
    <xf numFmtId="0" fontId="14" fillId="2" borderId="6" xfId="1" applyFont="1" applyFill="1" applyBorder="1" applyAlignment="1">
      <alignment horizontal="center" vertical="center"/>
    </xf>
    <xf numFmtId="0" fontId="14" fillId="2" borderId="11" xfId="1" applyFont="1" applyFill="1" applyBorder="1" applyAlignment="1">
      <alignment horizontal="center" vertical="center"/>
    </xf>
    <xf numFmtId="0" fontId="14" fillId="3" borderId="5" xfId="1" applyFont="1" applyFill="1" applyBorder="1" applyAlignment="1">
      <alignment horizontal="center" vertical="center"/>
    </xf>
    <xf numFmtId="0" fontId="14" fillId="3" borderId="1" xfId="1" applyFont="1" applyFill="1" applyBorder="1" applyAlignment="1">
      <alignment horizontal="center" vertical="center"/>
    </xf>
    <xf numFmtId="0" fontId="14" fillId="3" borderId="2" xfId="1" applyFont="1" applyFill="1" applyBorder="1" applyAlignment="1">
      <alignment horizontal="center" vertical="center"/>
    </xf>
    <xf numFmtId="0" fontId="14" fillId="2" borderId="5" xfId="1" applyFont="1" applyFill="1" applyBorder="1" applyAlignment="1">
      <alignment horizontal="center" vertical="center"/>
    </xf>
    <xf numFmtId="0" fontId="14" fillId="2" borderId="1" xfId="1" applyFont="1" applyFill="1" applyBorder="1" applyAlignment="1">
      <alignment horizontal="center" vertical="center"/>
    </xf>
    <xf numFmtId="0" fontId="14" fillId="2" borderId="2" xfId="1" applyFont="1" applyFill="1" applyBorder="1" applyAlignment="1">
      <alignment horizontal="center" vertical="center"/>
    </xf>
    <xf numFmtId="0" fontId="14" fillId="2" borderId="9" xfId="1" applyFont="1" applyFill="1" applyBorder="1" applyAlignment="1">
      <alignment horizontal="center" vertical="center"/>
    </xf>
    <xf numFmtId="0" fontId="14" fillId="2" borderId="3" xfId="1" applyFont="1" applyFill="1" applyBorder="1" applyAlignment="1">
      <alignment horizontal="center" vertical="center"/>
    </xf>
    <xf numFmtId="0" fontId="14" fillId="2" borderId="15" xfId="1" applyFont="1" applyFill="1" applyBorder="1" applyAlignment="1">
      <alignment horizontal="center" vertical="center" wrapText="1"/>
    </xf>
    <xf numFmtId="0" fontId="14" fillId="2" borderId="16" xfId="1" applyFont="1" applyFill="1" applyBorder="1" applyAlignment="1">
      <alignment horizontal="center" vertical="center" wrapText="1"/>
    </xf>
    <xf numFmtId="0" fontId="14" fillId="2" borderId="17" xfId="1" applyFont="1" applyFill="1" applyBorder="1" applyAlignment="1">
      <alignment horizontal="center" vertical="center" wrapText="1"/>
    </xf>
    <xf numFmtId="0" fontId="14" fillId="2" borderId="18" xfId="1" applyFont="1" applyFill="1" applyBorder="1" applyAlignment="1">
      <alignment horizontal="center" vertical="center" wrapText="1"/>
    </xf>
    <xf numFmtId="0" fontId="14" fillId="2" borderId="19" xfId="1" applyFont="1" applyFill="1" applyBorder="1" applyAlignment="1">
      <alignment horizontal="center" vertical="center" wrapText="1"/>
    </xf>
    <xf numFmtId="0" fontId="14" fillId="2" borderId="20" xfId="1" applyFont="1" applyFill="1" applyBorder="1" applyAlignment="1">
      <alignment horizontal="center" vertical="center" wrapText="1"/>
    </xf>
    <xf numFmtId="0" fontId="14" fillId="2" borderId="9" xfId="1" applyFont="1" applyFill="1" applyBorder="1" applyAlignment="1">
      <alignment horizontal="center" vertical="center" wrapText="1"/>
    </xf>
    <xf numFmtId="0" fontId="14" fillId="2" borderId="3" xfId="1" applyFont="1" applyFill="1" applyBorder="1" applyAlignment="1">
      <alignment horizontal="center" vertical="center" wrapText="1"/>
    </xf>
    <xf numFmtId="0" fontId="14" fillId="2" borderId="25" xfId="1" applyFont="1" applyFill="1" applyBorder="1" applyAlignment="1">
      <alignment horizontal="center" vertical="center" wrapText="1"/>
    </xf>
    <xf numFmtId="0" fontId="14" fillId="3" borderId="9" xfId="1" applyFont="1" applyFill="1" applyBorder="1" applyAlignment="1">
      <alignment horizontal="center" vertical="center" wrapText="1"/>
    </xf>
    <xf numFmtId="0" fontId="14" fillId="3" borderId="3" xfId="1" applyFont="1" applyFill="1" applyBorder="1" applyAlignment="1">
      <alignment horizontal="center" vertical="center" wrapText="1"/>
    </xf>
    <xf numFmtId="0" fontId="14" fillId="3" borderId="25" xfId="1" applyFont="1" applyFill="1" applyBorder="1" applyAlignment="1">
      <alignment horizontal="center" vertical="center" wrapText="1"/>
    </xf>
    <xf numFmtId="0" fontId="13" fillId="0" borderId="0" xfId="1" applyFont="1" applyAlignment="1">
      <alignment horizontal="center" vertical="center"/>
    </xf>
    <xf numFmtId="3" fontId="15" fillId="2" borderId="49" xfId="2" applyNumberFormat="1" applyFont="1" applyFill="1" applyBorder="1" applyAlignment="1">
      <alignment horizontal="center" vertical="center" wrapText="1"/>
    </xf>
    <xf numFmtId="3" fontId="15" fillId="2" borderId="51" xfId="2" applyNumberFormat="1" applyFont="1" applyFill="1" applyBorder="1" applyAlignment="1">
      <alignment horizontal="center" vertical="center" wrapText="1"/>
    </xf>
    <xf numFmtId="0" fontId="11" fillId="2" borderId="15" xfId="1" applyFont="1" applyFill="1" applyBorder="1" applyAlignment="1">
      <alignment horizontal="center" vertical="center" wrapText="1"/>
    </xf>
    <xf numFmtId="0" fontId="11" fillId="2" borderId="16" xfId="1" applyFont="1" applyFill="1" applyBorder="1" applyAlignment="1">
      <alignment horizontal="center" vertical="center" wrapText="1"/>
    </xf>
    <xf numFmtId="0" fontId="11" fillId="2" borderId="17" xfId="1" applyFont="1" applyFill="1" applyBorder="1" applyAlignment="1">
      <alignment horizontal="center" vertical="center" wrapText="1"/>
    </xf>
    <xf numFmtId="0" fontId="11" fillId="2" borderId="18" xfId="1" applyFont="1" applyFill="1" applyBorder="1" applyAlignment="1">
      <alignment horizontal="center" vertical="center" wrapText="1"/>
    </xf>
    <xf numFmtId="0" fontId="11" fillId="2" borderId="19" xfId="1" applyFont="1" applyFill="1" applyBorder="1" applyAlignment="1">
      <alignment horizontal="center" vertical="center" wrapText="1"/>
    </xf>
    <xf numFmtId="0" fontId="11" fillId="2" borderId="20" xfId="1" applyFont="1" applyFill="1" applyBorder="1" applyAlignment="1">
      <alignment horizontal="center" vertical="center" wrapText="1"/>
    </xf>
    <xf numFmtId="0" fontId="11" fillId="2" borderId="4" xfId="1" applyFont="1" applyFill="1" applyBorder="1" applyAlignment="1">
      <alignment horizontal="center" vertical="center"/>
    </xf>
    <xf numFmtId="0" fontId="11" fillId="2" borderId="6" xfId="1" applyFont="1" applyFill="1" applyBorder="1" applyAlignment="1">
      <alignment horizontal="center" vertical="center"/>
    </xf>
    <xf numFmtId="0" fontId="11" fillId="2" borderId="11" xfId="1" applyFont="1" applyFill="1" applyBorder="1" applyAlignment="1">
      <alignment horizontal="center" vertical="center"/>
    </xf>
    <xf numFmtId="0" fontId="11" fillId="3" borderId="5" xfId="1" applyFont="1" applyFill="1" applyBorder="1" applyAlignment="1">
      <alignment horizontal="center" vertical="center"/>
    </xf>
    <xf numFmtId="0" fontId="11" fillId="3" borderId="1" xfId="1" applyFont="1" applyFill="1" applyBorder="1" applyAlignment="1">
      <alignment horizontal="center" vertical="center"/>
    </xf>
    <xf numFmtId="0" fontId="11" fillId="3" borderId="2" xfId="1" applyFont="1" applyFill="1" applyBorder="1" applyAlignment="1">
      <alignment horizontal="center" vertical="center"/>
    </xf>
    <xf numFmtId="0" fontId="11" fillId="2" borderId="5" xfId="1" applyFont="1" applyFill="1" applyBorder="1" applyAlignment="1">
      <alignment horizontal="center" vertical="center"/>
    </xf>
    <xf numFmtId="0" fontId="11" fillId="2" borderId="1" xfId="1" applyFont="1" applyFill="1" applyBorder="1" applyAlignment="1">
      <alignment horizontal="center" vertical="center"/>
    </xf>
    <xf numFmtId="0" fontId="11" fillId="2" borderId="2" xfId="1" applyFont="1" applyFill="1" applyBorder="1" applyAlignment="1">
      <alignment horizontal="center" vertical="center"/>
    </xf>
    <xf numFmtId="0" fontId="11" fillId="2" borderId="9" xfId="1" applyFont="1" applyFill="1" applyBorder="1" applyAlignment="1">
      <alignment horizontal="center" vertical="center"/>
    </xf>
    <xf numFmtId="0" fontId="11" fillId="2" borderId="3" xfId="1" applyFont="1" applyFill="1" applyBorder="1" applyAlignment="1">
      <alignment horizontal="center" vertical="center"/>
    </xf>
    <xf numFmtId="0" fontId="11" fillId="3" borderId="9" xfId="1" applyFont="1" applyFill="1" applyBorder="1" applyAlignment="1">
      <alignment horizontal="center" vertical="center" wrapText="1"/>
    </xf>
    <xf numFmtId="0" fontId="11" fillId="3" borderId="3" xfId="1" applyFont="1" applyFill="1" applyBorder="1" applyAlignment="1">
      <alignment horizontal="center" vertical="center" wrapText="1"/>
    </xf>
    <xf numFmtId="0" fontId="11" fillId="3" borderId="38" xfId="1" applyFont="1" applyFill="1" applyBorder="1" applyAlignment="1">
      <alignment horizontal="center" vertical="center" wrapText="1"/>
    </xf>
    <xf numFmtId="0" fontId="15" fillId="0" borderId="0" xfId="0" applyFont="1" applyAlignment="1">
      <alignment horizontal="left" vertical="top" wrapText="1"/>
    </xf>
    <xf numFmtId="0" fontId="14" fillId="2" borderId="5" xfId="1" applyFont="1" applyFill="1" applyBorder="1" applyAlignment="1">
      <alignment horizontal="center" vertical="center" wrapText="1"/>
    </xf>
    <xf numFmtId="0" fontId="14" fillId="2" borderId="37" xfId="1" applyFont="1" applyFill="1" applyBorder="1" applyAlignment="1">
      <alignment horizontal="center" vertical="center" wrapText="1"/>
    </xf>
    <xf numFmtId="0" fontId="14" fillId="2" borderId="1" xfId="1" applyFont="1" applyFill="1" applyBorder="1" applyAlignment="1">
      <alignment horizontal="center" vertical="center" wrapText="1"/>
    </xf>
    <xf numFmtId="0" fontId="14" fillId="2" borderId="10" xfId="1" applyFont="1" applyFill="1" applyBorder="1" applyAlignment="1">
      <alignment horizontal="center" vertical="center" wrapText="1"/>
    </xf>
    <xf numFmtId="0" fontId="14" fillId="2" borderId="7" xfId="1" applyFont="1" applyFill="1" applyBorder="1" applyAlignment="1">
      <alignment horizontal="center" vertical="center" wrapText="1"/>
    </xf>
    <xf numFmtId="0" fontId="13" fillId="0" borderId="0" xfId="0" applyFont="1" applyAlignment="1">
      <alignment horizontal="center" vertical="center" wrapText="1"/>
    </xf>
    <xf numFmtId="0" fontId="14" fillId="2" borderId="9" xfId="0" applyFont="1" applyFill="1" applyBorder="1" applyAlignment="1">
      <alignment horizontal="center" vertical="center"/>
    </xf>
    <xf numFmtId="0" fontId="14" fillId="2" borderId="25" xfId="0" applyFont="1" applyFill="1" applyBorder="1" applyAlignment="1">
      <alignment horizontal="center" vertical="center"/>
    </xf>
    <xf numFmtId="49" fontId="14" fillId="2" borderId="9" xfId="0" applyNumberFormat="1" applyFont="1" applyFill="1" applyBorder="1" applyAlignment="1">
      <alignment horizontal="center" vertical="center"/>
    </xf>
    <xf numFmtId="49" fontId="14" fillId="2" borderId="25" xfId="0" applyNumberFormat="1" applyFont="1" applyFill="1" applyBorder="1" applyAlignment="1">
      <alignment horizontal="center" vertical="center"/>
    </xf>
    <xf numFmtId="0" fontId="14" fillId="2" borderId="42" xfId="0" applyFont="1" applyFill="1" applyBorder="1" applyAlignment="1">
      <alignment horizontal="center" vertical="center"/>
    </xf>
    <xf numFmtId="0" fontId="14" fillId="2" borderId="46" xfId="0" applyFont="1" applyFill="1" applyBorder="1" applyAlignment="1">
      <alignment horizontal="center" vertical="center"/>
    </xf>
    <xf numFmtId="49" fontId="14" fillId="3" borderId="9" xfId="1" applyNumberFormat="1" applyFont="1" applyFill="1" applyBorder="1" applyAlignment="1">
      <alignment horizontal="center" vertical="center"/>
    </xf>
    <xf numFmtId="49" fontId="14" fillId="3" borderId="3" xfId="1" applyNumberFormat="1" applyFont="1" applyFill="1" applyBorder="1" applyAlignment="1">
      <alignment horizontal="center" vertical="center"/>
    </xf>
    <xf numFmtId="49" fontId="14" fillId="3" borderId="25" xfId="1" applyNumberFormat="1" applyFont="1" applyFill="1" applyBorder="1" applyAlignment="1">
      <alignment horizontal="center" vertical="center"/>
    </xf>
    <xf numFmtId="0" fontId="14" fillId="3" borderId="9" xfId="1" applyFont="1" applyFill="1" applyBorder="1" applyAlignment="1">
      <alignment horizontal="center" vertical="center"/>
    </xf>
    <xf numFmtId="0" fontId="14" fillId="3" borderId="3" xfId="1" applyFont="1" applyFill="1" applyBorder="1" applyAlignment="1">
      <alignment horizontal="center" vertical="center"/>
    </xf>
    <xf numFmtId="0" fontId="14" fillId="3" borderId="25" xfId="1" applyFont="1" applyFill="1" applyBorder="1" applyAlignment="1">
      <alignment horizontal="center" vertical="center"/>
    </xf>
    <xf numFmtId="0" fontId="14" fillId="2" borderId="42" xfId="1" applyFont="1" applyFill="1" applyBorder="1" applyAlignment="1">
      <alignment horizontal="center" vertical="center"/>
    </xf>
    <xf numFmtId="0" fontId="14" fillId="2" borderId="45" xfId="1" applyFont="1" applyFill="1" applyBorder="1" applyAlignment="1">
      <alignment horizontal="center" vertical="center"/>
    </xf>
    <xf numFmtId="0" fontId="14" fillId="2" borderId="46" xfId="1" applyFont="1" applyFill="1" applyBorder="1" applyAlignment="1">
      <alignment horizontal="center" vertical="center"/>
    </xf>
    <xf numFmtId="0" fontId="29" fillId="0" borderId="70" xfId="0" applyFont="1" applyBorder="1" applyAlignment="1">
      <alignment horizontal="center" vertical="center"/>
    </xf>
    <xf numFmtId="3" fontId="14" fillId="2" borderId="22" xfId="1" applyNumberFormat="1" applyFont="1" applyFill="1" applyBorder="1" applyAlignment="1">
      <alignment horizontal="center" vertical="center" wrapText="1"/>
    </xf>
    <xf numFmtId="3" fontId="14" fillId="2" borderId="69" xfId="1" applyNumberFormat="1" applyFont="1" applyFill="1" applyBorder="1" applyAlignment="1">
      <alignment horizontal="center" vertical="center" wrapText="1"/>
    </xf>
    <xf numFmtId="3" fontId="14" fillId="2" borderId="26" xfId="1" applyNumberFormat="1" applyFont="1" applyFill="1" applyBorder="1" applyAlignment="1">
      <alignment horizontal="center" vertical="center" wrapText="1"/>
    </xf>
    <xf numFmtId="0" fontId="14" fillId="2" borderId="25" xfId="1" applyFont="1" applyFill="1" applyBorder="1" applyAlignment="1">
      <alignment horizontal="center" vertical="center"/>
    </xf>
  </cellXfs>
  <cellStyles count="10">
    <cellStyle name="Comma 2" xfId="5"/>
    <cellStyle name="Comma 3" xfId="6"/>
    <cellStyle name="Comma_Sheet1 2" xfId="3"/>
    <cellStyle name="Normal" xfId="0" builtinId="0"/>
    <cellStyle name="Normal 2" xfId="2"/>
    <cellStyle name="Normal 3" xfId="4"/>
    <cellStyle name="Normal 4" xfId="7"/>
    <cellStyle name="Normal 5" xfId="8"/>
    <cellStyle name="Normal_Sheet1" xfId="9"/>
    <cellStyle name="Normal_Sheet1 2" xfId="1"/>
  </cellStyles>
  <dxfs count="0"/>
  <tableStyles count="0" defaultTableStyle="TableStyleMedium2" defaultPivotStyle="PivotStyleLight16"/>
  <colors>
    <mruColors>
      <color rgb="FFD9D9D9"/>
      <color rgb="FFFFCCFF"/>
      <color rgb="FFFF00FF"/>
      <color rgb="FFFFFFCC"/>
      <color rgb="FF157BC2"/>
      <color rgb="FF157B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workbookViewId="0"/>
  </sheetViews>
  <sheetFormatPr defaultColWidth="8.85546875" defaultRowHeight="12.7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2:F3"/>
  <sheetViews>
    <sheetView workbookViewId="0"/>
  </sheetViews>
  <sheetFormatPr defaultColWidth="8.85546875" defaultRowHeight="12.75"/>
  <cols>
    <col min="1" max="2" width="12.7109375" customWidth="1"/>
    <col min="4" max="4" width="50.7109375" customWidth="1"/>
    <col min="5" max="5" width="30.7109375" customWidth="1"/>
  </cols>
  <sheetData>
    <row r="2" spans="1:6">
      <c r="A2" s="1">
        <v>43095</v>
      </c>
      <c r="B2" s="2">
        <v>0.52230324074074075</v>
      </c>
      <c r="C2" t="s">
        <v>7</v>
      </c>
      <c r="D2" t="s">
        <v>8</v>
      </c>
      <c r="E2" t="s">
        <v>9</v>
      </c>
    </row>
    <row r="3" spans="1:6">
      <c r="A3" t="s">
        <v>1</v>
      </c>
      <c r="B3" t="s">
        <v>2</v>
      </c>
      <c r="C3" t="s">
        <v>3</v>
      </c>
      <c r="D3" t="s">
        <v>4</v>
      </c>
      <c r="E3" t="s">
        <v>5</v>
      </c>
      <c r="F3" t="s">
        <v>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40"/>
  <sheetViews>
    <sheetView view="pageBreakPreview" zoomScale="60" zoomScaleNormal="80" workbookViewId="0">
      <selection activeCell="E12" sqref="E12"/>
    </sheetView>
  </sheetViews>
  <sheetFormatPr defaultColWidth="8.85546875" defaultRowHeight="12.75"/>
  <cols>
    <col min="1" max="1" width="8.28515625" style="5" customWidth="1"/>
    <col min="2" max="2" width="23.7109375" style="5" customWidth="1"/>
    <col min="3" max="3" width="13.7109375" style="105" customWidth="1"/>
    <col min="4" max="4" width="38.42578125" style="5" customWidth="1"/>
    <col min="5" max="5" width="101.7109375" style="6" customWidth="1"/>
    <col min="6" max="6" width="14" style="6" customWidth="1"/>
    <col min="7" max="7" width="12.85546875" style="6" customWidth="1"/>
    <col min="8" max="14" width="11.5703125" style="6" customWidth="1"/>
    <col min="15" max="15" width="15.42578125" style="9" customWidth="1"/>
    <col min="16" max="16" width="14.140625" style="9" customWidth="1"/>
    <col min="17" max="17" width="12.85546875" style="9" customWidth="1"/>
    <col min="18" max="18" width="13" style="9" customWidth="1"/>
    <col min="19" max="19" width="13.140625" style="9" customWidth="1"/>
    <col min="20" max="20" width="10.28515625" style="9" customWidth="1"/>
    <col min="21" max="21" width="13.85546875" style="9" customWidth="1"/>
    <col min="22" max="22" width="14.7109375" style="9" customWidth="1"/>
    <col min="23" max="23" width="11.42578125" style="9" customWidth="1"/>
    <col min="24" max="24" width="10.140625" style="9" bestFit="1" customWidth="1"/>
    <col min="25" max="25" width="8.85546875" style="9"/>
    <col min="26" max="26" width="11.140625" style="9" bestFit="1" customWidth="1"/>
    <col min="27" max="27" width="8.85546875" style="9"/>
    <col min="28" max="28" width="10.140625" style="9" bestFit="1" customWidth="1"/>
    <col min="29" max="29" width="8.85546875" style="9"/>
    <col min="30" max="30" width="13.42578125" style="9" customWidth="1"/>
    <col min="31" max="32" width="8.85546875" style="9"/>
    <col min="33" max="33" width="11.140625" style="9" bestFit="1" customWidth="1"/>
    <col min="34" max="16384" width="8.85546875" style="9"/>
  </cols>
  <sheetData>
    <row r="1" spans="1:33" ht="26.25" customHeight="1">
      <c r="A1" s="3"/>
      <c r="B1" s="265" t="s">
        <v>233</v>
      </c>
      <c r="C1" s="4"/>
      <c r="J1" s="7"/>
      <c r="K1" s="7"/>
      <c r="L1" s="7"/>
      <c r="M1" s="8"/>
      <c r="N1" s="8"/>
    </row>
    <row r="2" spans="1:33" ht="29.25" customHeight="1">
      <c r="A2" s="292" t="s">
        <v>43</v>
      </c>
      <c r="B2" s="292"/>
      <c r="C2" s="292"/>
      <c r="D2" s="292"/>
      <c r="E2" s="292"/>
      <c r="F2" s="292"/>
      <c r="G2" s="292"/>
      <c r="H2" s="292"/>
      <c r="I2" s="292"/>
      <c r="J2" s="292"/>
      <c r="K2" s="292"/>
      <c r="L2" s="292"/>
      <c r="M2" s="292"/>
      <c r="N2" s="292"/>
    </row>
    <row r="3" spans="1:33" ht="12.75" customHeight="1" thickBot="1">
      <c r="A3" s="10"/>
      <c r="B3" s="10"/>
      <c r="C3" s="11"/>
      <c r="D3" s="10"/>
      <c r="E3" s="12"/>
      <c r="F3" s="13"/>
      <c r="G3" s="14"/>
      <c r="H3" s="14"/>
      <c r="I3" s="14"/>
      <c r="J3" s="15" t="s">
        <v>15</v>
      </c>
      <c r="K3" s="10"/>
      <c r="L3" s="14"/>
      <c r="M3" s="10"/>
      <c r="N3" s="14"/>
      <c r="R3" s="16"/>
      <c r="S3" s="16"/>
      <c r="T3" s="16"/>
      <c r="U3" s="16"/>
      <c r="V3" s="16"/>
      <c r="W3" s="16"/>
      <c r="X3" s="16"/>
    </row>
    <row r="4" spans="1:33" s="6" customFormat="1" ht="24.75" customHeight="1">
      <c r="A4" s="269" t="s">
        <v>0</v>
      </c>
      <c r="B4" s="272" t="s">
        <v>10</v>
      </c>
      <c r="C4" s="289" t="s">
        <v>11</v>
      </c>
      <c r="D4" s="275" t="s">
        <v>12</v>
      </c>
      <c r="E4" s="278" t="s">
        <v>183</v>
      </c>
      <c r="F4" s="17" t="s">
        <v>25</v>
      </c>
      <c r="G4" s="286" t="s">
        <v>14</v>
      </c>
      <c r="H4" s="280" t="s">
        <v>13</v>
      </c>
      <c r="I4" s="281"/>
      <c r="J4" s="281"/>
      <c r="K4" s="281"/>
      <c r="L4" s="281"/>
      <c r="M4" s="281"/>
      <c r="N4" s="282"/>
      <c r="AE4" s="18"/>
    </row>
    <row r="5" spans="1:33" s="6" customFormat="1" ht="21.75" customHeight="1">
      <c r="A5" s="270"/>
      <c r="B5" s="273"/>
      <c r="C5" s="290"/>
      <c r="D5" s="276"/>
      <c r="E5" s="279"/>
      <c r="F5" s="19">
        <f>1700000+300000+200000</f>
        <v>2200000</v>
      </c>
      <c r="G5" s="287"/>
      <c r="H5" s="283"/>
      <c r="I5" s="284"/>
      <c r="J5" s="284"/>
      <c r="K5" s="284"/>
      <c r="L5" s="284"/>
      <c r="M5" s="284"/>
      <c r="N5" s="285"/>
      <c r="R5" s="267"/>
      <c r="S5" s="267"/>
      <c r="T5" s="267"/>
      <c r="U5" s="267"/>
      <c r="V5" s="20"/>
      <c r="W5" s="21"/>
      <c r="X5" s="268"/>
      <c r="Y5" s="268"/>
      <c r="Z5" s="268"/>
      <c r="AA5" s="268"/>
      <c r="AB5" s="268"/>
      <c r="AC5" s="268"/>
      <c r="AD5" s="268"/>
      <c r="AE5" s="268"/>
      <c r="AF5" s="268"/>
      <c r="AG5" s="268"/>
    </row>
    <row r="6" spans="1:33" s="6" customFormat="1" ht="23.1" customHeight="1" thickBot="1">
      <c r="A6" s="271"/>
      <c r="B6" s="274"/>
      <c r="C6" s="291"/>
      <c r="D6" s="277"/>
      <c r="E6" s="279"/>
      <c r="F6" s="22"/>
      <c r="G6" s="288"/>
      <c r="H6" s="22">
        <v>600</v>
      </c>
      <c r="I6" s="22">
        <v>601</v>
      </c>
      <c r="J6" s="23">
        <v>602</v>
      </c>
      <c r="K6" s="23">
        <v>603</v>
      </c>
      <c r="L6" s="23">
        <v>604</v>
      </c>
      <c r="M6" s="24">
        <v>605</v>
      </c>
      <c r="N6" s="25">
        <v>231</v>
      </c>
      <c r="R6" s="267"/>
      <c r="S6" s="267"/>
      <c r="T6" s="267"/>
      <c r="U6" s="267"/>
      <c r="X6" s="268"/>
      <c r="Y6" s="268"/>
      <c r="Z6" s="268"/>
      <c r="AA6" s="268"/>
      <c r="AB6" s="268"/>
      <c r="AC6" s="268"/>
      <c r="AD6" s="268"/>
      <c r="AE6" s="268"/>
      <c r="AF6" s="268"/>
      <c r="AG6" s="268"/>
    </row>
    <row r="7" spans="1:33" s="6" customFormat="1" ht="35.25" customHeight="1">
      <c r="A7" s="26">
        <v>1</v>
      </c>
      <c r="B7" s="27" t="s">
        <v>17</v>
      </c>
      <c r="C7" s="28">
        <v>73</v>
      </c>
      <c r="D7" s="29" t="s">
        <v>35</v>
      </c>
      <c r="E7" s="106" t="s">
        <v>137</v>
      </c>
      <c r="F7" s="30">
        <v>800000</v>
      </c>
      <c r="G7" s="30">
        <v>800000</v>
      </c>
      <c r="H7" s="31"/>
      <c r="I7" s="32"/>
      <c r="J7" s="32">
        <v>193610.93299999999</v>
      </c>
      <c r="K7" s="32"/>
      <c r="L7" s="32"/>
      <c r="M7" s="32"/>
      <c r="N7" s="33">
        <v>606389.06700000004</v>
      </c>
      <c r="R7" s="34"/>
      <c r="S7" s="35"/>
      <c r="T7" s="35"/>
      <c r="U7" s="35"/>
      <c r="V7" s="5"/>
      <c r="W7" s="36"/>
      <c r="X7" s="37"/>
      <c r="Y7" s="37"/>
      <c r="Z7" s="37"/>
      <c r="AA7" s="37"/>
      <c r="AB7" s="37"/>
      <c r="AC7" s="37"/>
      <c r="AD7" s="37"/>
      <c r="AE7" s="37"/>
      <c r="AF7" s="37"/>
      <c r="AG7" s="37"/>
    </row>
    <row r="8" spans="1:33" s="6" customFormat="1" ht="35.25" customHeight="1">
      <c r="A8" s="38">
        <v>2</v>
      </c>
      <c r="B8" s="39" t="s">
        <v>20</v>
      </c>
      <c r="C8" s="40" t="s">
        <v>19</v>
      </c>
      <c r="D8" s="41" t="s">
        <v>36</v>
      </c>
      <c r="E8" s="107" t="s">
        <v>138</v>
      </c>
      <c r="F8" s="42">
        <v>20000</v>
      </c>
      <c r="G8" s="42">
        <v>20000</v>
      </c>
      <c r="H8" s="43"/>
      <c r="I8" s="44"/>
      <c r="J8" s="44"/>
      <c r="K8" s="44"/>
      <c r="L8" s="44">
        <v>20000</v>
      </c>
      <c r="M8" s="44"/>
      <c r="N8" s="45"/>
      <c r="R8" s="34"/>
      <c r="W8" s="34"/>
      <c r="Z8" s="34"/>
      <c r="AA8" s="34"/>
      <c r="AB8" s="34"/>
      <c r="AC8" s="34"/>
      <c r="AD8" s="34"/>
      <c r="AE8" s="34"/>
      <c r="AF8" s="34"/>
      <c r="AG8" s="36"/>
    </row>
    <row r="9" spans="1:33" s="6" customFormat="1" ht="43.5" customHeight="1">
      <c r="A9" s="38">
        <v>3</v>
      </c>
      <c r="B9" s="39" t="s">
        <v>21</v>
      </c>
      <c r="C9" s="40" t="s">
        <v>22</v>
      </c>
      <c r="D9" s="41" t="s">
        <v>37</v>
      </c>
      <c r="E9" s="107" t="s">
        <v>139</v>
      </c>
      <c r="F9" s="42">
        <v>115800</v>
      </c>
      <c r="G9" s="42">
        <v>115800</v>
      </c>
      <c r="H9" s="43"/>
      <c r="I9" s="44"/>
      <c r="J9" s="44"/>
      <c r="K9" s="44"/>
      <c r="L9" s="44"/>
      <c r="M9" s="44">
        <v>115800</v>
      </c>
      <c r="N9" s="45"/>
      <c r="R9" s="34"/>
      <c r="W9" s="34"/>
      <c r="Z9" s="34"/>
      <c r="AA9" s="34"/>
      <c r="AB9" s="34"/>
      <c r="AC9" s="34"/>
      <c r="AD9" s="34"/>
      <c r="AE9" s="34"/>
      <c r="AF9" s="34"/>
      <c r="AG9" s="36"/>
    </row>
    <row r="10" spans="1:33" s="6" customFormat="1" ht="48" customHeight="1">
      <c r="A10" s="38">
        <v>4</v>
      </c>
      <c r="B10" s="39" t="s">
        <v>23</v>
      </c>
      <c r="C10" s="40" t="s">
        <v>24</v>
      </c>
      <c r="D10" s="41" t="s">
        <v>38</v>
      </c>
      <c r="E10" s="107" t="s">
        <v>200</v>
      </c>
      <c r="F10" s="42">
        <v>61000</v>
      </c>
      <c r="G10" s="42">
        <v>61000</v>
      </c>
      <c r="H10" s="43"/>
      <c r="I10" s="44"/>
      <c r="J10" s="44"/>
      <c r="K10" s="44"/>
      <c r="L10" s="44"/>
      <c r="M10" s="44"/>
      <c r="N10" s="45">
        <v>61000</v>
      </c>
      <c r="R10" s="34"/>
      <c r="W10" s="34"/>
      <c r="Z10" s="34"/>
      <c r="AA10" s="34"/>
      <c r="AB10" s="34"/>
      <c r="AC10" s="34"/>
      <c r="AD10" s="34"/>
      <c r="AE10" s="34"/>
      <c r="AF10" s="34"/>
      <c r="AG10" s="36"/>
    </row>
    <row r="11" spans="1:33" s="6" customFormat="1" ht="35.25" customHeight="1">
      <c r="A11" s="38">
        <v>5</v>
      </c>
      <c r="B11" s="39" t="s">
        <v>28</v>
      </c>
      <c r="C11" s="40" t="s">
        <v>27</v>
      </c>
      <c r="D11" s="41" t="s">
        <v>39</v>
      </c>
      <c r="E11" s="107" t="s">
        <v>140</v>
      </c>
      <c r="F11" s="42">
        <v>57515.644</v>
      </c>
      <c r="G11" s="42">
        <v>57515.644</v>
      </c>
      <c r="H11" s="43"/>
      <c r="I11" s="44"/>
      <c r="J11" s="44"/>
      <c r="K11" s="44"/>
      <c r="L11" s="44"/>
      <c r="M11" s="44"/>
      <c r="N11" s="46">
        <v>57515.644</v>
      </c>
      <c r="R11" s="34"/>
      <c r="W11" s="34"/>
      <c r="Z11" s="34"/>
      <c r="AA11" s="34"/>
      <c r="AB11" s="34"/>
      <c r="AC11" s="34"/>
      <c r="AD11" s="34"/>
      <c r="AE11" s="34"/>
      <c r="AF11" s="34"/>
      <c r="AG11" s="36"/>
    </row>
    <row r="12" spans="1:33" s="6" customFormat="1" ht="49.5" customHeight="1">
      <c r="A12" s="38">
        <v>6</v>
      </c>
      <c r="B12" s="39" t="s">
        <v>29</v>
      </c>
      <c r="C12" s="40" t="s">
        <v>24</v>
      </c>
      <c r="D12" s="41" t="s">
        <v>40</v>
      </c>
      <c r="E12" s="107" t="s">
        <v>141</v>
      </c>
      <c r="F12" s="42">
        <v>40000</v>
      </c>
      <c r="G12" s="42">
        <v>40000</v>
      </c>
      <c r="H12" s="43">
        <v>21500</v>
      </c>
      <c r="I12" s="44">
        <v>3500</v>
      </c>
      <c r="J12" s="44"/>
      <c r="K12" s="44"/>
      <c r="L12" s="44"/>
      <c r="M12" s="44"/>
      <c r="N12" s="45">
        <v>15000</v>
      </c>
      <c r="O12" s="34"/>
      <c r="R12" s="34"/>
      <c r="W12" s="34"/>
      <c r="Z12" s="34"/>
      <c r="AA12" s="34"/>
      <c r="AB12" s="34"/>
      <c r="AC12" s="34"/>
      <c r="AD12" s="34"/>
      <c r="AE12" s="34"/>
      <c r="AF12" s="34"/>
      <c r="AG12" s="36"/>
    </row>
    <row r="13" spans="1:33" s="6" customFormat="1" ht="46.5" customHeight="1">
      <c r="A13" s="38">
        <v>7</v>
      </c>
      <c r="B13" s="39" t="s">
        <v>31</v>
      </c>
      <c r="C13" s="40" t="s">
        <v>30</v>
      </c>
      <c r="D13" s="41" t="s">
        <v>41</v>
      </c>
      <c r="E13" s="108" t="s">
        <v>182</v>
      </c>
      <c r="F13" s="42">
        <v>100000</v>
      </c>
      <c r="G13" s="42">
        <v>97064.531000000003</v>
      </c>
      <c r="H13" s="43"/>
      <c r="I13" s="44"/>
      <c r="J13" s="44"/>
      <c r="K13" s="44"/>
      <c r="L13" s="47">
        <v>100000</v>
      </c>
      <c r="M13" s="44"/>
      <c r="N13" s="45"/>
      <c r="O13" s="34"/>
      <c r="R13" s="34"/>
      <c r="W13" s="34"/>
      <c r="Z13" s="34"/>
      <c r="AA13" s="34"/>
      <c r="AB13" s="34"/>
      <c r="AC13" s="34"/>
      <c r="AD13" s="34"/>
      <c r="AE13" s="34"/>
      <c r="AF13" s="34"/>
      <c r="AG13" s="36"/>
    </row>
    <row r="14" spans="1:33" s="6" customFormat="1" ht="58.5" customHeight="1">
      <c r="A14" s="38">
        <v>8</v>
      </c>
      <c r="B14" s="39" t="s">
        <v>28</v>
      </c>
      <c r="C14" s="40" t="s">
        <v>27</v>
      </c>
      <c r="D14" s="41" t="s">
        <v>42</v>
      </c>
      <c r="E14" s="108" t="s">
        <v>135</v>
      </c>
      <c r="F14" s="42">
        <v>117335</v>
      </c>
      <c r="G14" s="42">
        <f>SUM(H14:N14)</f>
        <v>117335.2</v>
      </c>
      <c r="H14" s="43"/>
      <c r="I14" s="44"/>
      <c r="J14" s="44"/>
      <c r="K14" s="44"/>
      <c r="L14" s="44">
        <v>117335.2</v>
      </c>
      <c r="M14" s="44"/>
      <c r="N14" s="45"/>
      <c r="O14" s="34"/>
      <c r="R14" s="34"/>
      <c r="W14" s="34"/>
      <c r="Z14" s="34"/>
      <c r="AA14" s="34"/>
      <c r="AB14" s="34"/>
      <c r="AC14" s="34"/>
      <c r="AD14" s="34"/>
      <c r="AE14" s="34"/>
      <c r="AF14" s="34"/>
      <c r="AG14" s="36"/>
    </row>
    <row r="15" spans="1:33" s="6" customFormat="1" ht="59.25" customHeight="1">
      <c r="A15" s="38">
        <v>9</v>
      </c>
      <c r="B15" s="39" t="s">
        <v>28</v>
      </c>
      <c r="C15" s="40" t="s">
        <v>27</v>
      </c>
      <c r="D15" s="41" t="s">
        <v>55</v>
      </c>
      <c r="E15" s="108" t="s">
        <v>142</v>
      </c>
      <c r="F15" s="42">
        <v>12730</v>
      </c>
      <c r="G15" s="42">
        <f>SUM(J15:N15)</f>
        <v>12730</v>
      </c>
      <c r="H15" s="43"/>
      <c r="I15" s="44"/>
      <c r="J15" s="44">
        <v>11900</v>
      </c>
      <c r="K15" s="44"/>
      <c r="L15" s="44"/>
      <c r="M15" s="44"/>
      <c r="N15" s="45">
        <v>830</v>
      </c>
      <c r="O15" s="34"/>
      <c r="R15" s="34"/>
      <c r="W15" s="34"/>
      <c r="Z15" s="34"/>
      <c r="AA15" s="34"/>
      <c r="AB15" s="34"/>
      <c r="AC15" s="34"/>
      <c r="AD15" s="34"/>
      <c r="AE15" s="34"/>
      <c r="AF15" s="34"/>
      <c r="AG15" s="36"/>
    </row>
    <row r="16" spans="1:33" s="6" customFormat="1" ht="41.25" customHeight="1">
      <c r="A16" s="38">
        <v>10</v>
      </c>
      <c r="B16" s="39" t="s">
        <v>50</v>
      </c>
      <c r="C16" s="40" t="s">
        <v>75</v>
      </c>
      <c r="D16" s="41" t="s">
        <v>95</v>
      </c>
      <c r="E16" s="108" t="s">
        <v>143</v>
      </c>
      <c r="F16" s="42">
        <v>35000</v>
      </c>
      <c r="G16" s="42">
        <v>35000</v>
      </c>
      <c r="H16" s="43"/>
      <c r="I16" s="44"/>
      <c r="J16" s="44"/>
      <c r="K16" s="44"/>
      <c r="L16" s="44"/>
      <c r="M16" s="44"/>
      <c r="N16" s="45">
        <v>35000</v>
      </c>
      <c r="O16" s="34"/>
      <c r="R16" s="34"/>
      <c r="W16" s="34"/>
      <c r="Z16" s="34"/>
      <c r="AA16" s="34"/>
      <c r="AB16" s="34"/>
      <c r="AC16" s="34"/>
      <c r="AD16" s="34"/>
      <c r="AE16" s="34"/>
      <c r="AF16" s="34"/>
      <c r="AG16" s="36"/>
    </row>
    <row r="17" spans="1:33" s="6" customFormat="1" ht="62.25" customHeight="1">
      <c r="A17" s="38">
        <v>11</v>
      </c>
      <c r="B17" s="39" t="s">
        <v>90</v>
      </c>
      <c r="C17" s="40" t="s">
        <v>24</v>
      </c>
      <c r="D17" s="41" t="s">
        <v>92</v>
      </c>
      <c r="E17" s="108" t="s">
        <v>144</v>
      </c>
      <c r="F17" s="42">
        <v>62000</v>
      </c>
      <c r="G17" s="42"/>
      <c r="H17" s="293">
        <v>8000</v>
      </c>
      <c r="I17" s="293"/>
      <c r="J17" s="294"/>
      <c r="K17" s="48"/>
      <c r="L17" s="44">
        <v>50000</v>
      </c>
      <c r="M17" s="44"/>
      <c r="N17" s="45">
        <v>4000</v>
      </c>
      <c r="O17" s="34"/>
      <c r="R17" s="34"/>
      <c r="W17" s="34"/>
      <c r="Z17" s="34"/>
      <c r="AA17" s="34"/>
      <c r="AB17" s="34"/>
      <c r="AC17" s="34"/>
      <c r="AD17" s="34"/>
      <c r="AE17" s="34"/>
      <c r="AF17" s="34"/>
      <c r="AG17" s="36"/>
    </row>
    <row r="18" spans="1:33" s="6" customFormat="1" ht="45" customHeight="1">
      <c r="A18" s="38">
        <v>12</v>
      </c>
      <c r="B18" s="39" t="s">
        <v>136</v>
      </c>
      <c r="C18" s="40" t="s">
        <v>67</v>
      </c>
      <c r="D18" s="41" t="s">
        <v>94</v>
      </c>
      <c r="E18" s="108" t="s">
        <v>145</v>
      </c>
      <c r="F18" s="42">
        <v>2772.4380000000001</v>
      </c>
      <c r="G18" s="42">
        <v>2772.4380000000001</v>
      </c>
      <c r="H18" s="49"/>
      <c r="I18" s="48"/>
      <c r="J18" s="48">
        <v>2772.4380000000001</v>
      </c>
      <c r="K18" s="48"/>
      <c r="L18" s="44"/>
      <c r="M18" s="44"/>
      <c r="N18" s="45"/>
      <c r="O18" s="34"/>
      <c r="R18" s="34"/>
      <c r="W18" s="34"/>
      <c r="Z18" s="34"/>
      <c r="AA18" s="34"/>
      <c r="AB18" s="34"/>
      <c r="AC18" s="34"/>
      <c r="AD18" s="34"/>
      <c r="AE18" s="34"/>
      <c r="AF18" s="34"/>
      <c r="AG18" s="36"/>
    </row>
    <row r="19" spans="1:33" s="6" customFormat="1" ht="53.25" customHeight="1">
      <c r="A19" s="38">
        <v>13</v>
      </c>
      <c r="B19" s="39" t="s">
        <v>96</v>
      </c>
      <c r="C19" s="40" t="s">
        <v>24</v>
      </c>
      <c r="D19" s="41" t="s">
        <v>97</v>
      </c>
      <c r="E19" s="108" t="s">
        <v>113</v>
      </c>
      <c r="F19" s="42">
        <v>23705</v>
      </c>
      <c r="G19" s="42">
        <v>23705</v>
      </c>
      <c r="H19" s="49"/>
      <c r="I19" s="48"/>
      <c r="J19" s="48">
        <v>23705</v>
      </c>
      <c r="K19" s="48"/>
      <c r="L19" s="44"/>
      <c r="M19" s="44"/>
      <c r="N19" s="45"/>
      <c r="O19" s="34"/>
      <c r="R19" s="34"/>
      <c r="W19" s="34"/>
      <c r="Z19" s="34"/>
      <c r="AA19" s="34"/>
      <c r="AB19" s="34"/>
      <c r="AC19" s="34"/>
      <c r="AD19" s="34"/>
      <c r="AE19" s="34"/>
      <c r="AF19" s="34"/>
      <c r="AG19" s="36"/>
    </row>
    <row r="20" spans="1:33" s="6" customFormat="1" ht="54.75" customHeight="1">
      <c r="A20" s="38">
        <v>14</v>
      </c>
      <c r="B20" s="39" t="s">
        <v>136</v>
      </c>
      <c r="C20" s="40" t="s">
        <v>67</v>
      </c>
      <c r="D20" s="50" t="s">
        <v>111</v>
      </c>
      <c r="E20" s="107" t="s">
        <v>112</v>
      </c>
      <c r="F20" s="51">
        <v>20000</v>
      </c>
      <c r="G20" s="51"/>
      <c r="H20" s="49"/>
      <c r="I20" s="48"/>
      <c r="J20" s="48"/>
      <c r="K20" s="48"/>
      <c r="L20" s="44">
        <v>20000</v>
      </c>
      <c r="M20" s="44"/>
      <c r="N20" s="45"/>
      <c r="O20" s="34"/>
      <c r="R20" s="34"/>
      <c r="W20" s="34"/>
      <c r="Z20" s="34"/>
      <c r="AA20" s="34"/>
      <c r="AB20" s="34"/>
      <c r="AC20" s="34"/>
      <c r="AD20" s="34"/>
      <c r="AE20" s="34"/>
      <c r="AF20" s="34"/>
      <c r="AG20" s="36"/>
    </row>
    <row r="21" spans="1:33" s="6" customFormat="1" ht="48.75" customHeight="1">
      <c r="A21" s="38">
        <v>15</v>
      </c>
      <c r="B21" s="39" t="s">
        <v>136</v>
      </c>
      <c r="C21" s="40" t="s">
        <v>67</v>
      </c>
      <c r="D21" s="50" t="s">
        <v>101</v>
      </c>
      <c r="E21" s="107" t="s">
        <v>146</v>
      </c>
      <c r="F21" s="51">
        <v>2661.81</v>
      </c>
      <c r="G21" s="51">
        <v>2661.81</v>
      </c>
      <c r="H21" s="49"/>
      <c r="I21" s="48"/>
      <c r="J21" s="48">
        <v>2661.81</v>
      </c>
      <c r="K21" s="48"/>
      <c r="L21" s="44"/>
      <c r="M21" s="44"/>
      <c r="N21" s="45"/>
      <c r="O21" s="34"/>
      <c r="R21" s="34"/>
      <c r="W21" s="34"/>
      <c r="Z21" s="34"/>
      <c r="AA21" s="34"/>
      <c r="AB21" s="34"/>
      <c r="AC21" s="34"/>
      <c r="AD21" s="34"/>
      <c r="AE21" s="34"/>
      <c r="AF21" s="34"/>
      <c r="AG21" s="36"/>
    </row>
    <row r="22" spans="1:33" s="6" customFormat="1" ht="48.75" customHeight="1">
      <c r="A22" s="38">
        <v>16</v>
      </c>
      <c r="B22" s="39" t="s">
        <v>23</v>
      </c>
      <c r="C22" s="40" t="s">
        <v>24</v>
      </c>
      <c r="D22" s="50" t="s">
        <v>103</v>
      </c>
      <c r="E22" s="109" t="s">
        <v>115</v>
      </c>
      <c r="F22" s="51">
        <v>51000</v>
      </c>
      <c r="G22" s="51">
        <v>51000</v>
      </c>
      <c r="H22" s="49"/>
      <c r="I22" s="48"/>
      <c r="J22" s="48"/>
      <c r="K22" s="48">
        <v>51000</v>
      </c>
      <c r="L22" s="44"/>
      <c r="M22" s="44"/>
      <c r="N22" s="45"/>
      <c r="O22" s="34"/>
      <c r="R22" s="34"/>
      <c r="W22" s="34"/>
      <c r="Z22" s="34"/>
      <c r="AA22" s="34"/>
      <c r="AB22" s="34"/>
      <c r="AC22" s="34"/>
      <c r="AD22" s="34"/>
      <c r="AE22" s="34"/>
      <c r="AF22" s="34"/>
      <c r="AG22" s="36"/>
    </row>
    <row r="23" spans="1:33" s="6" customFormat="1" ht="54.75" customHeight="1">
      <c r="A23" s="38">
        <v>17</v>
      </c>
      <c r="B23" s="39" t="s">
        <v>32</v>
      </c>
      <c r="C23" s="40" t="s">
        <v>68</v>
      </c>
      <c r="D23" s="50" t="s">
        <v>104</v>
      </c>
      <c r="E23" s="109" t="s">
        <v>147</v>
      </c>
      <c r="F23" s="51">
        <v>106000</v>
      </c>
      <c r="G23" s="51">
        <v>106000</v>
      </c>
      <c r="H23" s="49"/>
      <c r="I23" s="48"/>
      <c r="J23" s="48"/>
      <c r="K23" s="48"/>
      <c r="L23" s="44">
        <v>106000</v>
      </c>
      <c r="M23" s="44"/>
      <c r="N23" s="45"/>
      <c r="O23" s="34"/>
      <c r="R23" s="34"/>
      <c r="W23" s="34"/>
      <c r="Z23" s="34"/>
      <c r="AA23" s="34"/>
      <c r="AB23" s="34"/>
      <c r="AC23" s="34"/>
      <c r="AD23" s="34"/>
      <c r="AE23" s="34"/>
      <c r="AF23" s="34"/>
      <c r="AG23" s="36"/>
    </row>
    <row r="24" spans="1:33" s="6" customFormat="1" ht="39" customHeight="1">
      <c r="A24" s="38">
        <v>18</v>
      </c>
      <c r="B24" s="39" t="s">
        <v>107</v>
      </c>
      <c r="C24" s="40" t="s">
        <v>24</v>
      </c>
      <c r="D24" s="50" t="s">
        <v>108</v>
      </c>
      <c r="E24" s="109" t="s">
        <v>148</v>
      </c>
      <c r="F24" s="51">
        <v>43500</v>
      </c>
      <c r="G24" s="51">
        <v>43500</v>
      </c>
      <c r="H24" s="49"/>
      <c r="I24" s="48"/>
      <c r="J24" s="48"/>
      <c r="K24" s="48"/>
      <c r="L24" s="44">
        <v>43500</v>
      </c>
      <c r="M24" s="44"/>
      <c r="N24" s="45"/>
      <c r="O24" s="34"/>
      <c r="R24" s="34"/>
      <c r="W24" s="34"/>
      <c r="Z24" s="34"/>
      <c r="AA24" s="34"/>
      <c r="AB24" s="34"/>
      <c r="AC24" s="34"/>
      <c r="AD24" s="34"/>
      <c r="AE24" s="34"/>
      <c r="AF24" s="34"/>
      <c r="AG24" s="36"/>
    </row>
    <row r="25" spans="1:33" s="6" customFormat="1" ht="62.25" customHeight="1">
      <c r="A25" s="38">
        <v>19</v>
      </c>
      <c r="B25" s="39" t="s">
        <v>110</v>
      </c>
      <c r="C25" s="40" t="s">
        <v>114</v>
      </c>
      <c r="D25" s="50" t="s">
        <v>109</v>
      </c>
      <c r="E25" s="109" t="s">
        <v>149</v>
      </c>
      <c r="F25" s="51">
        <v>83400</v>
      </c>
      <c r="G25" s="51">
        <v>82820</v>
      </c>
      <c r="H25" s="49">
        <v>83400</v>
      </c>
      <c r="I25" s="48"/>
      <c r="J25" s="48"/>
      <c r="K25" s="48"/>
      <c r="L25" s="44"/>
      <c r="M25" s="44"/>
      <c r="N25" s="45"/>
      <c r="O25" s="34"/>
      <c r="R25" s="34"/>
      <c r="W25" s="34"/>
      <c r="Z25" s="34"/>
      <c r="AA25" s="34"/>
      <c r="AB25" s="34"/>
      <c r="AC25" s="34"/>
      <c r="AD25" s="34"/>
      <c r="AE25" s="34"/>
      <c r="AF25" s="34"/>
      <c r="AG25" s="36"/>
    </row>
    <row r="26" spans="1:33" s="6" customFormat="1" ht="48.75" customHeight="1">
      <c r="A26" s="38">
        <v>20</v>
      </c>
      <c r="B26" s="39" t="s">
        <v>134</v>
      </c>
      <c r="C26" s="40" t="s">
        <v>70</v>
      </c>
      <c r="D26" s="50" t="s">
        <v>109</v>
      </c>
      <c r="E26" s="109" t="s">
        <v>150</v>
      </c>
      <c r="F26" s="51">
        <v>380000</v>
      </c>
      <c r="G26" s="51">
        <v>380000</v>
      </c>
      <c r="H26" s="49">
        <v>380000</v>
      </c>
      <c r="I26" s="48"/>
      <c r="J26" s="48"/>
      <c r="K26" s="48"/>
      <c r="L26" s="44"/>
      <c r="M26" s="44"/>
      <c r="N26" s="45"/>
      <c r="O26" s="34"/>
      <c r="R26" s="34"/>
      <c r="W26" s="34"/>
      <c r="Z26" s="34"/>
      <c r="AA26" s="34"/>
      <c r="AB26" s="34"/>
      <c r="AC26" s="34"/>
      <c r="AD26" s="34"/>
      <c r="AE26" s="34"/>
      <c r="AF26" s="34"/>
      <c r="AG26" s="36"/>
    </row>
    <row r="27" spans="1:33" s="6" customFormat="1" ht="49.5" customHeight="1">
      <c r="A27" s="52">
        <v>21</v>
      </c>
      <c r="B27" s="39" t="s">
        <v>88</v>
      </c>
      <c r="C27" s="40" t="s">
        <v>79</v>
      </c>
      <c r="D27" s="50" t="s">
        <v>109</v>
      </c>
      <c r="E27" s="109" t="s">
        <v>151</v>
      </c>
      <c r="F27" s="51">
        <v>40000</v>
      </c>
      <c r="G27" s="51">
        <v>40000</v>
      </c>
      <c r="H27" s="49">
        <v>40000</v>
      </c>
      <c r="I27" s="48"/>
      <c r="J27" s="48"/>
      <c r="K27" s="48"/>
      <c r="L27" s="44"/>
      <c r="M27" s="44"/>
      <c r="N27" s="45"/>
      <c r="O27" s="34"/>
      <c r="R27" s="34"/>
      <c r="W27" s="34"/>
      <c r="Z27" s="34"/>
      <c r="AA27" s="34"/>
      <c r="AB27" s="34"/>
      <c r="AC27" s="34"/>
      <c r="AD27" s="34"/>
      <c r="AE27" s="34"/>
      <c r="AF27" s="34"/>
      <c r="AG27" s="36"/>
    </row>
    <row r="28" spans="1:33" ht="22.5" customHeight="1">
      <c r="A28" s="53"/>
      <c r="B28" s="54"/>
      <c r="C28" s="55"/>
      <c r="D28" s="56"/>
      <c r="E28" s="57" t="s">
        <v>158</v>
      </c>
      <c r="F28" s="19">
        <f>SUM(F7:F27)</f>
        <v>2174419.892</v>
      </c>
      <c r="G28" s="19">
        <f>SUM(G7:G27)</f>
        <v>2088904.6230000001</v>
      </c>
      <c r="H28" s="58">
        <f t="shared" ref="H28:N28" si="0">SUM(H7:H27)</f>
        <v>532900</v>
      </c>
      <c r="I28" s="59">
        <f t="shared" si="0"/>
        <v>3500</v>
      </c>
      <c r="J28" s="59">
        <f t="shared" si="0"/>
        <v>234650.18099999998</v>
      </c>
      <c r="K28" s="59">
        <f t="shared" si="0"/>
        <v>51000</v>
      </c>
      <c r="L28" s="59">
        <f t="shared" si="0"/>
        <v>456835.2</v>
      </c>
      <c r="M28" s="59">
        <f t="shared" si="0"/>
        <v>115800</v>
      </c>
      <c r="N28" s="60">
        <f t="shared" si="0"/>
        <v>779734.71100000001</v>
      </c>
      <c r="O28" s="61"/>
      <c r="P28" s="62"/>
      <c r="Q28" s="61"/>
    </row>
    <row r="29" spans="1:33" ht="23.25" customHeight="1" thickBot="1">
      <c r="A29" s="63"/>
      <c r="B29" s="64"/>
      <c r="C29" s="65"/>
      <c r="D29" s="66"/>
      <c r="E29" s="67" t="s">
        <v>159</v>
      </c>
      <c r="F29" s="68">
        <f>F5-F28</f>
        <v>25580.108000000007</v>
      </c>
      <c r="G29" s="68">
        <f>F5-G28</f>
        <v>111095.37699999986</v>
      </c>
      <c r="H29" s="69"/>
      <c r="I29" s="70"/>
      <c r="J29" s="71"/>
      <c r="K29" s="71"/>
      <c r="L29" s="71"/>
      <c r="M29" s="71"/>
      <c r="N29" s="72"/>
      <c r="Q29" s="61"/>
      <c r="R29" s="61"/>
    </row>
    <row r="30" spans="1:33" ht="25.5" customHeight="1">
      <c r="A30" s="73"/>
      <c r="B30" s="73"/>
      <c r="C30" s="74"/>
      <c r="D30" s="75"/>
      <c r="E30" s="75"/>
      <c r="F30" s="76"/>
      <c r="G30" s="76"/>
      <c r="H30" s="76"/>
      <c r="I30" s="76"/>
      <c r="J30" s="77"/>
      <c r="K30" s="77"/>
      <c r="L30" s="77"/>
      <c r="M30" s="77"/>
      <c r="N30" s="77"/>
      <c r="Q30" s="61"/>
      <c r="R30" s="61"/>
    </row>
    <row r="31" spans="1:33" ht="22.5" customHeight="1">
      <c r="A31" s="292" t="s">
        <v>127</v>
      </c>
      <c r="B31" s="292"/>
      <c r="C31" s="292"/>
      <c r="D31" s="292"/>
      <c r="E31" s="292"/>
      <c r="F31" s="292"/>
      <c r="G31" s="292"/>
      <c r="H31" s="292"/>
      <c r="I31" s="292"/>
      <c r="J31" s="292"/>
      <c r="K31" s="292"/>
      <c r="L31" s="292"/>
      <c r="M31" s="292"/>
      <c r="N31" s="292"/>
    </row>
    <row r="32" spans="1:33" ht="18.75" customHeight="1" thickBot="1">
      <c r="A32" s="78"/>
      <c r="B32" s="78"/>
      <c r="C32" s="4"/>
      <c r="D32" s="78"/>
      <c r="E32" s="5"/>
      <c r="F32" s="78"/>
      <c r="G32" s="78"/>
      <c r="H32" s="78"/>
      <c r="I32" s="78"/>
      <c r="J32" s="78" t="s">
        <v>184</v>
      </c>
      <c r="K32" s="78"/>
      <c r="L32" s="78"/>
      <c r="M32" s="78"/>
      <c r="N32" s="78"/>
    </row>
    <row r="33" spans="1:14" ht="20.25" customHeight="1">
      <c r="A33" s="301" t="s">
        <v>0</v>
      </c>
      <c r="B33" s="304" t="s">
        <v>10</v>
      </c>
      <c r="C33" s="312" t="s">
        <v>11</v>
      </c>
      <c r="D33" s="307" t="s">
        <v>12</v>
      </c>
      <c r="E33" s="310" t="s">
        <v>183</v>
      </c>
      <c r="F33" s="79" t="s">
        <v>18</v>
      </c>
      <c r="G33" s="80" t="s">
        <v>14</v>
      </c>
      <c r="H33" s="295" t="s">
        <v>13</v>
      </c>
      <c r="I33" s="296"/>
      <c r="J33" s="296"/>
      <c r="K33" s="296"/>
      <c r="L33" s="296"/>
      <c r="M33" s="296"/>
      <c r="N33" s="297"/>
    </row>
    <row r="34" spans="1:14" ht="17.25" customHeight="1">
      <c r="A34" s="302"/>
      <c r="B34" s="305"/>
      <c r="C34" s="313"/>
      <c r="D34" s="308"/>
      <c r="E34" s="311"/>
      <c r="F34" s="81">
        <v>1800000</v>
      </c>
      <c r="G34" s="82"/>
      <c r="H34" s="298"/>
      <c r="I34" s="299"/>
      <c r="J34" s="299"/>
      <c r="K34" s="299"/>
      <c r="L34" s="299"/>
      <c r="M34" s="299"/>
      <c r="N34" s="300"/>
    </row>
    <row r="35" spans="1:14" ht="16.5" customHeight="1" thickBot="1">
      <c r="A35" s="303"/>
      <c r="B35" s="306"/>
      <c r="C35" s="314"/>
      <c r="D35" s="309"/>
      <c r="E35" s="311"/>
      <c r="F35" s="83"/>
      <c r="G35" s="83"/>
      <c r="H35" s="83">
        <v>600</v>
      </c>
      <c r="I35" s="83">
        <v>601</v>
      </c>
      <c r="J35" s="84">
        <v>602</v>
      </c>
      <c r="K35" s="84">
        <v>603</v>
      </c>
      <c r="L35" s="84">
        <v>604</v>
      </c>
      <c r="M35" s="85">
        <v>605</v>
      </c>
      <c r="N35" s="86">
        <v>231</v>
      </c>
    </row>
    <row r="36" spans="1:14" ht="41.25" customHeight="1">
      <c r="A36" s="87">
        <v>1</v>
      </c>
      <c r="B36" s="88" t="s">
        <v>17</v>
      </c>
      <c r="C36" s="89" t="s">
        <v>16</v>
      </c>
      <c r="D36" s="90" t="s">
        <v>35</v>
      </c>
      <c r="E36" s="106" t="s">
        <v>137</v>
      </c>
      <c r="F36" s="91">
        <v>1800000</v>
      </c>
      <c r="G36" s="91">
        <v>1800000</v>
      </c>
      <c r="H36" s="92">
        <v>318964.87699999998</v>
      </c>
      <c r="I36" s="92">
        <v>14815.843999999999</v>
      </c>
      <c r="J36" s="92">
        <f>1659830.212-193610.933</f>
        <v>1466219.2790000001</v>
      </c>
      <c r="K36" s="92"/>
      <c r="L36" s="93"/>
      <c r="M36" s="94"/>
      <c r="N36" s="95"/>
    </row>
    <row r="37" spans="1:14" ht="29.25" customHeight="1" thickBot="1">
      <c r="A37" s="96"/>
      <c r="B37" s="97"/>
      <c r="C37" s="97"/>
      <c r="D37" s="98"/>
      <c r="E37" s="99" t="s">
        <v>159</v>
      </c>
      <c r="F37" s="100">
        <v>0</v>
      </c>
      <c r="G37" s="101">
        <v>0</v>
      </c>
      <c r="H37" s="102"/>
      <c r="I37" s="102"/>
      <c r="J37" s="102"/>
      <c r="K37" s="102"/>
      <c r="L37" s="102"/>
      <c r="M37" s="103"/>
      <c r="N37" s="104"/>
    </row>
    <row r="38" spans="1:14" ht="22.5" customHeight="1">
      <c r="G38" s="34"/>
    </row>
    <row r="39" spans="1:14" ht="18.75" customHeight="1"/>
    <row r="40" spans="1:14" ht="16.5" customHeight="1"/>
  </sheetData>
  <mergeCells count="21">
    <mergeCell ref="A2:N2"/>
    <mergeCell ref="A31:N31"/>
    <mergeCell ref="H17:J17"/>
    <mergeCell ref="H33:N34"/>
    <mergeCell ref="A33:A35"/>
    <mergeCell ref="B33:B35"/>
    <mergeCell ref="D33:D35"/>
    <mergeCell ref="E33:E35"/>
    <mergeCell ref="C33:C35"/>
    <mergeCell ref="U5:U6"/>
    <mergeCell ref="X5:AG6"/>
    <mergeCell ref="A4:A6"/>
    <mergeCell ref="B4:B6"/>
    <mergeCell ref="D4:D6"/>
    <mergeCell ref="E4:E6"/>
    <mergeCell ref="H4:N5"/>
    <mergeCell ref="R5:R6"/>
    <mergeCell ref="S5:S6"/>
    <mergeCell ref="T5:T6"/>
    <mergeCell ref="G4:G6"/>
    <mergeCell ref="C4:C6"/>
  </mergeCells>
  <phoneticPr fontId="6" type="noConversion"/>
  <printOptions horizontalCentered="1" verticalCentered="1"/>
  <pageMargins left="0.7" right="0.7" top="0.75" bottom="0.75" header="0.3" footer="0.3"/>
  <pageSetup paperSize="9" scale="4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17"/>
  <sheetViews>
    <sheetView tabSelected="1" view="pageBreakPreview" zoomScale="60" zoomScaleNormal="80" workbookViewId="0">
      <selection activeCell="E13" sqref="E13"/>
    </sheetView>
  </sheetViews>
  <sheetFormatPr defaultColWidth="8.85546875" defaultRowHeight="15"/>
  <cols>
    <col min="1" max="1" width="6.5703125" style="110" customWidth="1"/>
    <col min="2" max="2" width="15.42578125" style="110" customWidth="1"/>
    <col min="3" max="3" width="9" style="111" customWidth="1"/>
    <col min="4" max="4" width="36.85546875" style="187" customWidth="1"/>
    <col min="5" max="5" width="92.42578125" style="187" customWidth="1"/>
    <col min="6" max="6" width="16.140625" style="187" customWidth="1"/>
    <col min="7" max="7" width="14" style="112" customWidth="1"/>
    <col min="8" max="8" width="13" style="187" customWidth="1"/>
    <col min="9" max="9" width="12.7109375" style="187" customWidth="1"/>
    <col min="10" max="11" width="12.42578125" style="187" customWidth="1"/>
    <col min="12" max="12" width="12.28515625" style="187" customWidth="1"/>
    <col min="13" max="13" width="12.85546875" style="187" customWidth="1"/>
    <col min="14" max="14" width="14.5703125" style="113" customWidth="1"/>
    <col min="15" max="15" width="16.7109375" style="110" customWidth="1"/>
    <col min="16" max="16" width="12.42578125" style="110" customWidth="1"/>
    <col min="17" max="17" width="8.85546875" style="110"/>
    <col min="18" max="18" width="14.85546875" style="110" customWidth="1"/>
    <col min="19" max="16384" width="8.85546875" style="110"/>
  </cols>
  <sheetData>
    <row r="1" spans="1:18" ht="23.25" customHeight="1">
      <c r="D1" s="266" t="s">
        <v>233</v>
      </c>
    </row>
    <row r="2" spans="1:18" ht="25.5" customHeight="1">
      <c r="A2" s="321" t="s">
        <v>232</v>
      </c>
      <c r="B2" s="321"/>
      <c r="C2" s="321"/>
      <c r="D2" s="321"/>
      <c r="E2" s="321"/>
      <c r="F2" s="321"/>
      <c r="G2" s="321"/>
      <c r="H2" s="321"/>
      <c r="I2" s="321"/>
      <c r="J2" s="321"/>
      <c r="K2" s="321"/>
      <c r="L2" s="321"/>
      <c r="M2" s="321"/>
    </row>
    <row r="3" spans="1:18" ht="28.5" customHeight="1" thickBot="1">
      <c r="E3" s="190"/>
      <c r="F3" s="235"/>
    </row>
    <row r="4" spans="1:18" ht="21" customHeight="1">
      <c r="A4" s="334" t="s">
        <v>0</v>
      </c>
      <c r="B4" s="331" t="s">
        <v>10</v>
      </c>
      <c r="C4" s="328" t="s">
        <v>11</v>
      </c>
      <c r="D4" s="286" t="s">
        <v>12</v>
      </c>
      <c r="E4" s="188" t="s">
        <v>162</v>
      </c>
      <c r="F4" s="17" t="s">
        <v>25</v>
      </c>
      <c r="G4" s="316" t="s">
        <v>14</v>
      </c>
      <c r="H4" s="316" t="s">
        <v>13</v>
      </c>
      <c r="I4" s="316"/>
      <c r="J4" s="316"/>
      <c r="K4" s="316"/>
      <c r="L4" s="316"/>
      <c r="M4" s="317"/>
    </row>
    <row r="5" spans="1:18" ht="24" customHeight="1">
      <c r="A5" s="335"/>
      <c r="B5" s="332"/>
      <c r="C5" s="329"/>
      <c r="D5" s="287"/>
      <c r="E5" s="247" t="s">
        <v>105</v>
      </c>
      <c r="F5" s="248">
        <f>12000000+1400000+1580000</f>
        <v>14980000</v>
      </c>
      <c r="G5" s="318"/>
      <c r="H5" s="318"/>
      <c r="I5" s="318"/>
      <c r="J5" s="318"/>
      <c r="K5" s="318"/>
      <c r="L5" s="318"/>
      <c r="M5" s="319"/>
    </row>
    <row r="6" spans="1:18" ht="18" customHeight="1">
      <c r="A6" s="335"/>
      <c r="B6" s="332"/>
      <c r="C6" s="329"/>
      <c r="D6" s="287"/>
      <c r="E6" s="189" t="s">
        <v>132</v>
      </c>
      <c r="F6" s="114">
        <f>F5-F7-F8</f>
        <v>12550000</v>
      </c>
      <c r="G6" s="318"/>
      <c r="H6" s="318"/>
      <c r="I6" s="318"/>
      <c r="J6" s="318"/>
      <c r="K6" s="318"/>
      <c r="L6" s="318"/>
      <c r="M6" s="319"/>
    </row>
    <row r="7" spans="1:18" ht="18.75" customHeight="1">
      <c r="A7" s="335"/>
      <c r="B7" s="332"/>
      <c r="C7" s="329"/>
      <c r="D7" s="287"/>
      <c r="E7" s="249" t="s">
        <v>163</v>
      </c>
      <c r="F7" s="250">
        <v>1430000</v>
      </c>
      <c r="G7" s="318"/>
      <c r="H7" s="318"/>
      <c r="I7" s="318"/>
      <c r="J7" s="318"/>
      <c r="K7" s="318"/>
      <c r="L7" s="318"/>
      <c r="M7" s="319"/>
    </row>
    <row r="8" spans="1:18" ht="26.25" customHeight="1" thickBot="1">
      <c r="A8" s="336"/>
      <c r="B8" s="333"/>
      <c r="C8" s="330"/>
      <c r="D8" s="288"/>
      <c r="E8" s="251" t="s">
        <v>164</v>
      </c>
      <c r="F8" s="252">
        <v>1000000</v>
      </c>
      <c r="G8" s="320"/>
      <c r="H8" s="115">
        <v>600</v>
      </c>
      <c r="I8" s="115">
        <v>601</v>
      </c>
      <c r="J8" s="116">
        <v>602</v>
      </c>
      <c r="K8" s="116">
        <v>603</v>
      </c>
      <c r="L8" s="116">
        <v>604</v>
      </c>
      <c r="M8" s="117">
        <v>606</v>
      </c>
    </row>
    <row r="9" spans="1:18" ht="78" customHeight="1">
      <c r="A9" s="118">
        <v>1</v>
      </c>
      <c r="B9" s="119" t="s">
        <v>136</v>
      </c>
      <c r="C9" s="120">
        <v>10</v>
      </c>
      <c r="D9" s="191" t="s">
        <v>202</v>
      </c>
      <c r="E9" s="230" t="s">
        <v>201</v>
      </c>
      <c r="F9" s="51">
        <v>452000</v>
      </c>
      <c r="G9" s="51">
        <f>195000+257000</f>
        <v>452000</v>
      </c>
      <c r="H9" s="199"/>
      <c r="I9" s="199"/>
      <c r="J9" s="200"/>
      <c r="K9" s="200">
        <f>195000+257000</f>
        <v>452000</v>
      </c>
      <c r="L9" s="200"/>
      <c r="M9" s="201"/>
      <c r="O9" s="113"/>
      <c r="P9" s="113"/>
    </row>
    <row r="10" spans="1:18" ht="81.75" customHeight="1">
      <c r="A10" s="118">
        <v>2</v>
      </c>
      <c r="B10" s="119" t="s">
        <v>136</v>
      </c>
      <c r="C10" s="121">
        <v>10</v>
      </c>
      <c r="D10" s="130" t="s">
        <v>216</v>
      </c>
      <c r="E10" s="192" t="s">
        <v>217</v>
      </c>
      <c r="F10" s="42">
        <f>527007+17958.158+38705.485</f>
        <v>583670.64300000004</v>
      </c>
      <c r="G10" s="42">
        <f>527007+17958.158+38705.485</f>
        <v>583670.64300000004</v>
      </c>
      <c r="H10" s="122">
        <f>365090.18+76926.3+15397.221+37772.383</f>
        <v>495186.08400000003</v>
      </c>
      <c r="I10" s="122">
        <f>71742.198+13248.65+2560.937+933.102</f>
        <v>88484.887000000002</v>
      </c>
      <c r="J10" s="137"/>
      <c r="K10" s="137"/>
      <c r="L10" s="137"/>
      <c r="M10" s="138"/>
      <c r="O10" s="113"/>
      <c r="P10" s="113"/>
    </row>
    <row r="11" spans="1:18" ht="33" customHeight="1">
      <c r="A11" s="118">
        <v>3</v>
      </c>
      <c r="B11" s="119" t="s">
        <v>136</v>
      </c>
      <c r="C11" s="121">
        <v>10</v>
      </c>
      <c r="D11" s="128" t="s">
        <v>203</v>
      </c>
      <c r="E11" s="130" t="s">
        <v>231</v>
      </c>
      <c r="F11" s="42">
        <v>3536735</v>
      </c>
      <c r="G11" s="42">
        <v>3536735</v>
      </c>
      <c r="H11" s="202"/>
      <c r="I11" s="19"/>
      <c r="J11" s="137"/>
      <c r="K11" s="137"/>
      <c r="L11" s="137">
        <v>3536735</v>
      </c>
      <c r="M11" s="138"/>
      <c r="O11" s="113"/>
      <c r="P11" s="113"/>
    </row>
    <row r="12" spans="1:18" ht="111.75" customHeight="1">
      <c r="A12" s="118">
        <v>4</v>
      </c>
      <c r="B12" s="123" t="s">
        <v>204</v>
      </c>
      <c r="C12" s="121" t="s">
        <v>66</v>
      </c>
      <c r="D12" s="130" t="s">
        <v>218</v>
      </c>
      <c r="E12" s="192" t="s">
        <v>219</v>
      </c>
      <c r="F12" s="42">
        <f>400000+743108</f>
        <v>1143108</v>
      </c>
      <c r="G12" s="42">
        <f>400000+743108</f>
        <v>1143108</v>
      </c>
      <c r="H12" s="19"/>
      <c r="I12" s="19"/>
      <c r="J12" s="137"/>
      <c r="K12" s="137"/>
      <c r="L12" s="137">
        <f>400000+743108</f>
        <v>1143108</v>
      </c>
      <c r="M12" s="138"/>
      <c r="O12" s="113"/>
      <c r="P12" s="113"/>
    </row>
    <row r="13" spans="1:18" ht="96.75" customHeight="1">
      <c r="A13" s="118">
        <v>5</v>
      </c>
      <c r="B13" s="123" t="s">
        <v>32</v>
      </c>
      <c r="C13" s="121">
        <v>11</v>
      </c>
      <c r="D13" s="192" t="s">
        <v>205</v>
      </c>
      <c r="E13" s="192" t="s">
        <v>220</v>
      </c>
      <c r="F13" s="42">
        <f>764498.288+158901</f>
        <v>923399.28799999994</v>
      </c>
      <c r="G13" s="42">
        <f>764498.288+158901</f>
        <v>923399.28799999994</v>
      </c>
      <c r="H13" s="122">
        <v>135414.20000000001</v>
      </c>
      <c r="I13" s="122">
        <v>23486.778999999999</v>
      </c>
      <c r="J13" s="137"/>
      <c r="K13" s="137"/>
      <c r="L13" s="137">
        <v>764498</v>
      </c>
      <c r="M13" s="138"/>
      <c r="P13" s="113"/>
      <c r="Q13" s="113"/>
      <c r="R13" s="113"/>
    </row>
    <row r="14" spans="1:18" ht="105" customHeight="1">
      <c r="A14" s="118">
        <v>6</v>
      </c>
      <c r="B14" s="123" t="s">
        <v>20</v>
      </c>
      <c r="C14" s="121">
        <v>16</v>
      </c>
      <c r="D14" s="192" t="s">
        <v>221</v>
      </c>
      <c r="E14" s="192" t="s">
        <v>222</v>
      </c>
      <c r="F14" s="42">
        <f>638907+380000</f>
        <v>1018907</v>
      </c>
      <c r="G14" s="42">
        <f>638907+380000</f>
        <v>1018907</v>
      </c>
      <c r="H14" s="122">
        <f>546926+322141</f>
        <v>869067</v>
      </c>
      <c r="I14" s="122">
        <f>91981+57859</f>
        <v>149840</v>
      </c>
      <c r="J14" s="137"/>
      <c r="K14" s="137"/>
      <c r="L14" s="137"/>
      <c r="M14" s="138"/>
      <c r="O14" s="113"/>
      <c r="P14" s="113"/>
      <c r="R14" s="113"/>
    </row>
    <row r="15" spans="1:18" ht="92.25" customHeight="1">
      <c r="A15" s="118">
        <v>7</v>
      </c>
      <c r="B15" s="123" t="s">
        <v>33</v>
      </c>
      <c r="C15" s="121">
        <v>13</v>
      </c>
      <c r="D15" s="130" t="s">
        <v>206</v>
      </c>
      <c r="E15" s="192" t="s">
        <v>223</v>
      </c>
      <c r="F15" s="42">
        <f>H15+I15+L15</f>
        <v>649434</v>
      </c>
      <c r="G15" s="42">
        <f>H15+I15+L15</f>
        <v>649434</v>
      </c>
      <c r="H15" s="122">
        <f>82488+2000+81500</f>
        <v>165988</v>
      </c>
      <c r="I15" s="122">
        <f>13488+500+18500</f>
        <v>32488</v>
      </c>
      <c r="J15" s="137"/>
      <c r="K15" s="137"/>
      <c r="L15" s="137">
        <v>450958</v>
      </c>
      <c r="M15" s="138"/>
      <c r="N15" s="124"/>
      <c r="O15" s="113"/>
      <c r="P15" s="113"/>
    </row>
    <row r="16" spans="1:18" ht="48.75" customHeight="1">
      <c r="A16" s="118">
        <v>8</v>
      </c>
      <c r="B16" s="123" t="s">
        <v>34</v>
      </c>
      <c r="C16" s="121">
        <v>22</v>
      </c>
      <c r="D16" s="128" t="s">
        <v>224</v>
      </c>
      <c r="E16" s="130" t="s">
        <v>225</v>
      </c>
      <c r="F16" s="42">
        <v>15900</v>
      </c>
      <c r="G16" s="42">
        <v>15900</v>
      </c>
      <c r="H16" s="19"/>
      <c r="I16" s="19"/>
      <c r="J16" s="137"/>
      <c r="K16" s="137"/>
      <c r="L16" s="137"/>
      <c r="M16" s="138">
        <v>15900</v>
      </c>
      <c r="O16" s="113"/>
      <c r="P16" s="113"/>
    </row>
    <row r="17" spans="1:18" ht="78.75" customHeight="1">
      <c r="A17" s="118">
        <v>9</v>
      </c>
      <c r="B17" s="123" t="s">
        <v>34</v>
      </c>
      <c r="C17" s="121">
        <v>22</v>
      </c>
      <c r="D17" s="125" t="s">
        <v>199</v>
      </c>
      <c r="E17" s="192" t="s">
        <v>226</v>
      </c>
      <c r="F17" s="42">
        <f>4047+3600</f>
        <v>7647</v>
      </c>
      <c r="G17" s="42">
        <f>4047+3600</f>
        <v>7647</v>
      </c>
      <c r="H17" s="137">
        <f>3500+3000</f>
        <v>6500</v>
      </c>
      <c r="I17" s="137">
        <f>547+600</f>
        <v>1147</v>
      </c>
      <c r="J17" s="137"/>
      <c r="K17" s="137"/>
      <c r="L17" s="137"/>
      <c r="M17" s="138"/>
      <c r="O17" s="113"/>
      <c r="P17" s="113"/>
    </row>
    <row r="18" spans="1:18" ht="92.25" customHeight="1">
      <c r="A18" s="118">
        <v>10</v>
      </c>
      <c r="B18" s="125" t="s">
        <v>21</v>
      </c>
      <c r="C18" s="121">
        <v>15</v>
      </c>
      <c r="D18" s="125" t="s">
        <v>198</v>
      </c>
      <c r="E18" s="192" t="s">
        <v>227</v>
      </c>
      <c r="F18" s="42">
        <v>62642.3</v>
      </c>
      <c r="G18" s="42">
        <v>62642.3</v>
      </c>
      <c r="H18" s="122">
        <v>53700</v>
      </c>
      <c r="I18" s="122">
        <v>8942.2999999999993</v>
      </c>
      <c r="J18" s="203"/>
      <c r="K18" s="137"/>
      <c r="L18" s="137"/>
      <c r="M18" s="138"/>
      <c r="O18" s="113"/>
      <c r="P18" s="113"/>
    </row>
    <row r="19" spans="1:18" ht="86.25" customHeight="1">
      <c r="A19" s="118">
        <v>11</v>
      </c>
      <c r="B19" s="125" t="s">
        <v>91</v>
      </c>
      <c r="C19" s="121" t="s">
        <v>79</v>
      </c>
      <c r="D19" s="126" t="s">
        <v>125</v>
      </c>
      <c r="E19" s="130" t="s">
        <v>226</v>
      </c>
      <c r="F19" s="42">
        <v>27000</v>
      </c>
      <c r="G19" s="42">
        <v>27000</v>
      </c>
      <c r="H19" s="122">
        <v>24000</v>
      </c>
      <c r="I19" s="122">
        <v>3000</v>
      </c>
      <c r="J19" s="203"/>
      <c r="K19" s="137"/>
      <c r="L19" s="137"/>
      <c r="M19" s="138"/>
      <c r="O19" s="113"/>
      <c r="P19" s="113"/>
    </row>
    <row r="20" spans="1:18" ht="40.5" customHeight="1">
      <c r="A20" s="118">
        <v>12</v>
      </c>
      <c r="B20" s="125" t="s">
        <v>99</v>
      </c>
      <c r="C20" s="121" t="s">
        <v>79</v>
      </c>
      <c r="D20" s="129" t="s">
        <v>207</v>
      </c>
      <c r="E20" s="127" t="s">
        <v>165</v>
      </c>
      <c r="F20" s="42">
        <v>6000</v>
      </c>
      <c r="G20" s="42">
        <v>6000</v>
      </c>
      <c r="H20" s="122">
        <v>5200</v>
      </c>
      <c r="I20" s="122">
        <v>800</v>
      </c>
      <c r="J20" s="203"/>
      <c r="K20" s="137"/>
      <c r="L20" s="137"/>
      <c r="M20" s="138"/>
      <c r="O20" s="113"/>
      <c r="P20" s="113"/>
    </row>
    <row r="21" spans="1:18" ht="48" customHeight="1">
      <c r="A21" s="118">
        <v>13</v>
      </c>
      <c r="B21" s="125" t="s">
        <v>54</v>
      </c>
      <c r="C21" s="121">
        <v>63</v>
      </c>
      <c r="D21" s="127" t="s">
        <v>126</v>
      </c>
      <c r="E21" s="127" t="s">
        <v>166</v>
      </c>
      <c r="F21" s="42">
        <f>6400+35000</f>
        <v>41400</v>
      </c>
      <c r="G21" s="42">
        <f>6400+35000</f>
        <v>41400</v>
      </c>
      <c r="H21" s="122">
        <f>5820+32000</f>
        <v>37820</v>
      </c>
      <c r="I21" s="122">
        <f>580+3000</f>
        <v>3580</v>
      </c>
      <c r="J21" s="137"/>
      <c r="K21" s="137"/>
      <c r="L21" s="137"/>
      <c r="M21" s="138"/>
      <c r="O21" s="113"/>
      <c r="P21" s="113"/>
    </row>
    <row r="22" spans="1:18" ht="84.75" customHeight="1">
      <c r="A22" s="118">
        <v>14</v>
      </c>
      <c r="B22" s="125" t="s">
        <v>60</v>
      </c>
      <c r="C22" s="121">
        <v>63</v>
      </c>
      <c r="D22" s="126" t="s">
        <v>125</v>
      </c>
      <c r="E22" s="130" t="s">
        <v>226</v>
      </c>
      <c r="F22" s="42">
        <v>7800</v>
      </c>
      <c r="G22" s="42">
        <v>7800</v>
      </c>
      <c r="H22" s="137">
        <v>7600</v>
      </c>
      <c r="I22" s="137">
        <v>200</v>
      </c>
      <c r="J22" s="137"/>
      <c r="K22" s="137"/>
      <c r="L22" s="137"/>
      <c r="M22" s="138"/>
      <c r="O22" s="113"/>
      <c r="P22" s="113"/>
    </row>
    <row r="23" spans="1:18" ht="48" customHeight="1">
      <c r="A23" s="118">
        <v>15</v>
      </c>
      <c r="B23" s="128" t="s">
        <v>87</v>
      </c>
      <c r="C23" s="121">
        <v>63</v>
      </c>
      <c r="D23" s="129" t="s">
        <v>89</v>
      </c>
      <c r="E23" s="127" t="s">
        <v>165</v>
      </c>
      <c r="F23" s="42">
        <v>10000</v>
      </c>
      <c r="G23" s="42">
        <v>10000</v>
      </c>
      <c r="H23" s="137">
        <v>10000</v>
      </c>
      <c r="I23" s="137"/>
      <c r="J23" s="137"/>
      <c r="K23" s="137"/>
      <c r="L23" s="137"/>
      <c r="M23" s="138"/>
      <c r="O23" s="113"/>
      <c r="P23" s="113"/>
    </row>
    <row r="24" spans="1:18" ht="88.5" customHeight="1">
      <c r="A24" s="118">
        <v>16</v>
      </c>
      <c r="B24" s="128" t="s">
        <v>86</v>
      </c>
      <c r="C24" s="121" t="s">
        <v>79</v>
      </c>
      <c r="D24" s="126" t="s">
        <v>208</v>
      </c>
      <c r="E24" s="130" t="s">
        <v>226</v>
      </c>
      <c r="F24" s="42">
        <f>7400+16200</f>
        <v>23600</v>
      </c>
      <c r="G24" s="42">
        <f>H24+I24</f>
        <v>23600</v>
      </c>
      <c r="H24" s="137">
        <f>6640+15200</f>
        <v>21840</v>
      </c>
      <c r="I24" s="137">
        <f>760+1000</f>
        <v>1760</v>
      </c>
      <c r="J24" s="137"/>
      <c r="K24" s="137"/>
      <c r="L24" s="137"/>
      <c r="M24" s="138"/>
      <c r="O24" s="113"/>
      <c r="P24" s="113"/>
    </row>
    <row r="25" spans="1:18" ht="48" customHeight="1">
      <c r="A25" s="118">
        <v>17</v>
      </c>
      <c r="B25" s="128" t="s">
        <v>86</v>
      </c>
      <c r="C25" s="121" t="s">
        <v>79</v>
      </c>
      <c r="D25" s="129" t="s">
        <v>89</v>
      </c>
      <c r="E25" s="127" t="s">
        <v>165</v>
      </c>
      <c r="F25" s="42">
        <v>15600</v>
      </c>
      <c r="G25" s="42">
        <v>15600</v>
      </c>
      <c r="H25" s="137">
        <v>15340</v>
      </c>
      <c r="I25" s="137">
        <v>260</v>
      </c>
      <c r="J25" s="137"/>
      <c r="K25" s="137"/>
      <c r="L25" s="137"/>
      <c r="M25" s="138"/>
      <c r="O25" s="113"/>
      <c r="P25" s="113"/>
    </row>
    <row r="26" spans="1:18" ht="58.5" customHeight="1">
      <c r="A26" s="118">
        <v>18</v>
      </c>
      <c r="B26" s="125" t="s">
        <v>167</v>
      </c>
      <c r="C26" s="121">
        <v>82</v>
      </c>
      <c r="D26" s="126" t="s">
        <v>208</v>
      </c>
      <c r="E26" s="130" t="s">
        <v>226</v>
      </c>
      <c r="F26" s="42">
        <v>2027</v>
      </c>
      <c r="G26" s="42">
        <v>2026.6</v>
      </c>
      <c r="H26" s="137">
        <v>1751.328</v>
      </c>
      <c r="I26" s="137">
        <v>275.33600000000001</v>
      </c>
      <c r="J26" s="202"/>
      <c r="K26" s="137"/>
      <c r="L26" s="137"/>
      <c r="M26" s="138"/>
      <c r="O26" s="113"/>
      <c r="P26" s="113"/>
    </row>
    <row r="27" spans="1:18" ht="58.5" customHeight="1">
      <c r="A27" s="118">
        <v>19</v>
      </c>
      <c r="B27" s="130" t="s">
        <v>168</v>
      </c>
      <c r="C27" s="121">
        <v>91</v>
      </c>
      <c r="D27" s="126" t="s">
        <v>208</v>
      </c>
      <c r="E27" s="130" t="s">
        <v>226</v>
      </c>
      <c r="F27" s="42">
        <v>9000</v>
      </c>
      <c r="G27" s="42">
        <v>9000</v>
      </c>
      <c r="H27" s="137">
        <v>8000</v>
      </c>
      <c r="I27" s="137">
        <v>1000</v>
      </c>
      <c r="J27" s="137"/>
      <c r="K27" s="137"/>
      <c r="L27" s="137"/>
      <c r="M27" s="138"/>
      <c r="O27" s="113"/>
      <c r="P27" s="113"/>
    </row>
    <row r="28" spans="1:18" ht="58.5" customHeight="1">
      <c r="A28" s="118">
        <v>20</v>
      </c>
      <c r="B28" s="125" t="s">
        <v>169</v>
      </c>
      <c r="C28" s="121">
        <v>28</v>
      </c>
      <c r="D28" s="126" t="s">
        <v>208</v>
      </c>
      <c r="E28" s="130" t="s">
        <v>226</v>
      </c>
      <c r="F28" s="42">
        <v>100000</v>
      </c>
      <c r="G28" s="42">
        <v>100000</v>
      </c>
      <c r="H28" s="122">
        <v>89530.054999999993</v>
      </c>
      <c r="I28" s="122">
        <v>10469.945</v>
      </c>
      <c r="J28" s="137"/>
      <c r="K28" s="137"/>
      <c r="L28" s="137"/>
      <c r="M28" s="138"/>
      <c r="O28" s="113"/>
      <c r="P28" s="113"/>
    </row>
    <row r="29" spans="1:18" ht="36.75" customHeight="1">
      <c r="A29" s="118">
        <v>21</v>
      </c>
      <c r="B29" s="125" t="s">
        <v>169</v>
      </c>
      <c r="C29" s="121" t="s">
        <v>73</v>
      </c>
      <c r="D29" s="129" t="s">
        <v>89</v>
      </c>
      <c r="E29" s="231" t="s">
        <v>170</v>
      </c>
      <c r="F29" s="42">
        <v>400000</v>
      </c>
      <c r="G29" s="131">
        <v>400000</v>
      </c>
      <c r="H29" s="122">
        <v>378778</v>
      </c>
      <c r="I29" s="122">
        <v>21222</v>
      </c>
      <c r="J29" s="202"/>
      <c r="K29" s="137"/>
      <c r="L29" s="137"/>
      <c r="M29" s="138"/>
      <c r="O29" s="113"/>
      <c r="P29" s="113"/>
    </row>
    <row r="30" spans="1:18" ht="111" customHeight="1">
      <c r="A30" s="118">
        <v>22</v>
      </c>
      <c r="B30" s="125" t="s">
        <v>21</v>
      </c>
      <c r="C30" s="121">
        <v>15</v>
      </c>
      <c r="D30" s="128" t="s">
        <v>56</v>
      </c>
      <c r="E30" s="192" t="s">
        <v>210</v>
      </c>
      <c r="F30" s="42">
        <v>145200</v>
      </c>
      <c r="G30" s="42">
        <v>145200</v>
      </c>
      <c r="H30" s="122">
        <v>111000</v>
      </c>
      <c r="I30" s="122">
        <v>20000</v>
      </c>
      <c r="J30" s="122">
        <v>14200</v>
      </c>
      <c r="K30" s="137"/>
      <c r="L30" s="137"/>
      <c r="M30" s="138"/>
      <c r="P30" s="113"/>
      <c r="Q30" s="113"/>
      <c r="R30" s="113"/>
    </row>
    <row r="31" spans="1:18" ht="70.5" customHeight="1">
      <c r="A31" s="118">
        <v>23</v>
      </c>
      <c r="B31" s="125" t="s">
        <v>59</v>
      </c>
      <c r="C31" s="121">
        <v>66</v>
      </c>
      <c r="D31" s="126" t="s">
        <v>208</v>
      </c>
      <c r="E31" s="130" t="s">
        <v>226</v>
      </c>
      <c r="F31" s="42">
        <f>21600+7800</f>
        <v>29400</v>
      </c>
      <c r="G31" s="42">
        <f>21600+7800</f>
        <v>29400</v>
      </c>
      <c r="H31" s="137">
        <f>20600+6700</f>
        <v>27300</v>
      </c>
      <c r="I31" s="137">
        <f>1000+1100</f>
        <v>2100</v>
      </c>
      <c r="J31" s="137"/>
      <c r="K31" s="137"/>
      <c r="L31" s="137"/>
      <c r="M31" s="138"/>
      <c r="O31" s="113"/>
      <c r="P31" s="113"/>
    </row>
    <row r="32" spans="1:18" ht="39.75" customHeight="1">
      <c r="A32" s="118">
        <v>24</v>
      </c>
      <c r="B32" s="125" t="s">
        <v>59</v>
      </c>
      <c r="C32" s="121" t="s">
        <v>80</v>
      </c>
      <c r="D32" s="129" t="s">
        <v>89</v>
      </c>
      <c r="E32" s="232" t="s">
        <v>171</v>
      </c>
      <c r="F32" s="131">
        <v>2000</v>
      </c>
      <c r="G32" s="42">
        <v>2000</v>
      </c>
      <c r="H32" s="137">
        <v>2000</v>
      </c>
      <c r="I32" s="137"/>
      <c r="J32" s="137"/>
      <c r="K32" s="137"/>
      <c r="L32" s="137"/>
      <c r="M32" s="138"/>
      <c r="O32" s="113"/>
      <c r="P32" s="113"/>
    </row>
    <row r="33" spans="1:18" ht="63" customHeight="1">
      <c r="A33" s="118">
        <v>25</v>
      </c>
      <c r="B33" s="123" t="s">
        <v>57</v>
      </c>
      <c r="C33" s="121">
        <v>20</v>
      </c>
      <c r="D33" s="126" t="s">
        <v>208</v>
      </c>
      <c r="E33" s="130" t="s">
        <v>226</v>
      </c>
      <c r="F33" s="42">
        <v>23000</v>
      </c>
      <c r="G33" s="42">
        <v>23000</v>
      </c>
      <c r="H33" s="137">
        <v>19300</v>
      </c>
      <c r="I33" s="137">
        <v>3700</v>
      </c>
      <c r="J33" s="137"/>
      <c r="K33" s="137"/>
      <c r="L33" s="137"/>
      <c r="M33" s="138"/>
      <c r="O33" s="113"/>
      <c r="P33" s="113"/>
    </row>
    <row r="34" spans="1:18" ht="93.75" customHeight="1">
      <c r="A34" s="118">
        <v>26</v>
      </c>
      <c r="B34" s="123" t="s">
        <v>58</v>
      </c>
      <c r="C34" s="121">
        <v>2</v>
      </c>
      <c r="D34" s="126" t="s">
        <v>208</v>
      </c>
      <c r="E34" s="130" t="s">
        <v>226</v>
      </c>
      <c r="F34" s="42">
        <v>232264</v>
      </c>
      <c r="G34" s="42">
        <v>232264</v>
      </c>
      <c r="H34" s="137">
        <v>215000</v>
      </c>
      <c r="I34" s="137">
        <v>17264</v>
      </c>
      <c r="J34" s="137"/>
      <c r="K34" s="137"/>
      <c r="L34" s="137"/>
      <c r="M34" s="138"/>
      <c r="O34" s="113"/>
      <c r="P34" s="113"/>
    </row>
    <row r="35" spans="1:18" ht="93.75" customHeight="1">
      <c r="A35" s="118">
        <v>27</v>
      </c>
      <c r="B35" s="123" t="s">
        <v>51</v>
      </c>
      <c r="C35" s="121">
        <v>35</v>
      </c>
      <c r="D35" s="126" t="s">
        <v>208</v>
      </c>
      <c r="E35" s="130" t="s">
        <v>226</v>
      </c>
      <c r="F35" s="42">
        <v>14000</v>
      </c>
      <c r="G35" s="42">
        <v>14000</v>
      </c>
      <c r="H35" s="137">
        <v>12500</v>
      </c>
      <c r="I35" s="137">
        <v>1500</v>
      </c>
      <c r="J35" s="137"/>
      <c r="K35" s="137"/>
      <c r="L35" s="137"/>
      <c r="M35" s="138"/>
      <c r="O35" s="113"/>
      <c r="P35" s="113"/>
    </row>
    <row r="36" spans="1:18" ht="93.75" customHeight="1">
      <c r="A36" s="118">
        <v>28</v>
      </c>
      <c r="B36" s="125" t="s">
        <v>172</v>
      </c>
      <c r="C36" s="121">
        <v>87</v>
      </c>
      <c r="D36" s="126" t="s">
        <v>208</v>
      </c>
      <c r="E36" s="130" t="s">
        <v>226</v>
      </c>
      <c r="F36" s="42">
        <v>130669</v>
      </c>
      <c r="G36" s="42">
        <v>130669</v>
      </c>
      <c r="H36" s="137">
        <v>119456</v>
      </c>
      <c r="I36" s="137">
        <v>11213</v>
      </c>
      <c r="J36" s="137"/>
      <c r="K36" s="137"/>
      <c r="L36" s="137"/>
      <c r="M36" s="138"/>
      <c r="O36" s="113"/>
      <c r="P36" s="113"/>
    </row>
    <row r="37" spans="1:18" ht="93.75" customHeight="1">
      <c r="A37" s="118">
        <v>29</v>
      </c>
      <c r="B37" s="125" t="s">
        <v>52</v>
      </c>
      <c r="C37" s="121">
        <v>24</v>
      </c>
      <c r="D37" s="126" t="s">
        <v>208</v>
      </c>
      <c r="E37" s="130" t="s">
        <v>226</v>
      </c>
      <c r="F37" s="42">
        <v>150000</v>
      </c>
      <c r="G37" s="42">
        <v>150000</v>
      </c>
      <c r="H37" s="137">
        <v>120000</v>
      </c>
      <c r="I37" s="137">
        <v>30000</v>
      </c>
      <c r="J37" s="137"/>
      <c r="K37" s="137"/>
      <c r="L37" s="137"/>
      <c r="M37" s="138"/>
      <c r="O37" s="113"/>
      <c r="P37" s="113"/>
    </row>
    <row r="38" spans="1:18" ht="93.75" customHeight="1">
      <c r="A38" s="118">
        <v>30</v>
      </c>
      <c r="B38" s="125" t="s">
        <v>48</v>
      </c>
      <c r="C38" s="121">
        <v>50</v>
      </c>
      <c r="D38" s="126" t="s">
        <v>208</v>
      </c>
      <c r="E38" s="130" t="s">
        <v>226</v>
      </c>
      <c r="F38" s="42">
        <f>127244+28058</f>
        <v>155302</v>
      </c>
      <c r="G38" s="42">
        <f>127244+28058</f>
        <v>155302</v>
      </c>
      <c r="H38" s="137">
        <f>30464+23896</f>
        <v>54360</v>
      </c>
      <c r="I38" s="137">
        <f>5087+4162</f>
        <v>9249</v>
      </c>
      <c r="J38" s="137">
        <v>91693</v>
      </c>
      <c r="K38" s="137"/>
      <c r="L38" s="137"/>
      <c r="M38" s="138"/>
      <c r="O38" s="113"/>
      <c r="P38" s="113"/>
    </row>
    <row r="39" spans="1:18" ht="93.75" customHeight="1">
      <c r="A39" s="118">
        <v>31</v>
      </c>
      <c r="B39" s="125" t="s">
        <v>61</v>
      </c>
      <c r="C39" s="121">
        <v>67</v>
      </c>
      <c r="D39" s="126" t="s">
        <v>208</v>
      </c>
      <c r="E39" s="130" t="s">
        <v>226</v>
      </c>
      <c r="F39" s="42">
        <v>18000</v>
      </c>
      <c r="G39" s="42">
        <v>18000</v>
      </c>
      <c r="H39" s="137">
        <v>16000</v>
      </c>
      <c r="I39" s="137">
        <v>2000</v>
      </c>
      <c r="J39" s="137"/>
      <c r="K39" s="137"/>
      <c r="L39" s="137"/>
      <c r="M39" s="138"/>
      <c r="O39" s="113"/>
      <c r="P39" s="113"/>
    </row>
    <row r="40" spans="1:18" ht="125.25" customHeight="1">
      <c r="A40" s="118">
        <v>32</v>
      </c>
      <c r="B40" s="125" t="s">
        <v>53</v>
      </c>
      <c r="C40" s="121">
        <v>18</v>
      </c>
      <c r="D40" s="130" t="s">
        <v>209</v>
      </c>
      <c r="E40" s="130" t="s">
        <v>229</v>
      </c>
      <c r="F40" s="42">
        <v>79000</v>
      </c>
      <c r="G40" s="42">
        <v>79000</v>
      </c>
      <c r="H40" s="137">
        <v>64000</v>
      </c>
      <c r="I40" s="137">
        <v>15000</v>
      </c>
      <c r="J40" s="137"/>
      <c r="K40" s="137"/>
      <c r="L40" s="137"/>
      <c r="M40" s="138"/>
      <c r="P40" s="113"/>
      <c r="Q40" s="113"/>
      <c r="R40" s="113"/>
    </row>
    <row r="41" spans="1:18" ht="93.75" customHeight="1">
      <c r="A41" s="118">
        <v>33</v>
      </c>
      <c r="B41" s="125" t="s">
        <v>62</v>
      </c>
      <c r="C41" s="121">
        <v>26</v>
      </c>
      <c r="D41" s="126" t="s">
        <v>208</v>
      </c>
      <c r="E41" s="130" t="s">
        <v>226</v>
      </c>
      <c r="F41" s="42">
        <v>143793</v>
      </c>
      <c r="G41" s="42">
        <v>143793</v>
      </c>
      <c r="H41" s="137">
        <v>120300</v>
      </c>
      <c r="I41" s="137">
        <v>23493</v>
      </c>
      <c r="J41" s="137"/>
      <c r="K41" s="137"/>
      <c r="L41" s="137"/>
      <c r="M41" s="138"/>
      <c r="O41" s="113"/>
      <c r="P41" s="113"/>
    </row>
    <row r="42" spans="1:18" ht="78.75" customHeight="1">
      <c r="A42" s="118">
        <v>34</v>
      </c>
      <c r="B42" s="132" t="s">
        <v>168</v>
      </c>
      <c r="C42" s="121">
        <v>89</v>
      </c>
      <c r="D42" s="126" t="s">
        <v>208</v>
      </c>
      <c r="E42" s="130" t="s">
        <v>226</v>
      </c>
      <c r="F42" s="42">
        <v>18500</v>
      </c>
      <c r="G42" s="42">
        <v>18500</v>
      </c>
      <c r="H42" s="204">
        <v>16500</v>
      </c>
      <c r="I42" s="204">
        <v>2000</v>
      </c>
      <c r="J42" s="137"/>
      <c r="K42" s="137"/>
      <c r="L42" s="137"/>
      <c r="M42" s="138"/>
      <c r="O42" s="113"/>
      <c r="P42" s="113"/>
    </row>
    <row r="43" spans="1:18" ht="78.75" customHeight="1">
      <c r="A43" s="118">
        <v>35</v>
      </c>
      <c r="B43" s="133" t="s">
        <v>173</v>
      </c>
      <c r="C43" s="121">
        <v>77</v>
      </c>
      <c r="D43" s="126" t="s">
        <v>208</v>
      </c>
      <c r="E43" s="130" t="s">
        <v>226</v>
      </c>
      <c r="F43" s="42">
        <v>20700</v>
      </c>
      <c r="G43" s="42">
        <v>20700</v>
      </c>
      <c r="H43" s="19">
        <v>18400</v>
      </c>
      <c r="I43" s="204">
        <v>2300</v>
      </c>
      <c r="J43" s="137"/>
      <c r="K43" s="137"/>
      <c r="L43" s="137"/>
      <c r="M43" s="138"/>
      <c r="O43" s="113"/>
      <c r="P43" s="113"/>
    </row>
    <row r="44" spans="1:18" ht="78.75" customHeight="1">
      <c r="A44" s="118">
        <v>36</v>
      </c>
      <c r="B44" s="132" t="s">
        <v>174</v>
      </c>
      <c r="C44" s="121">
        <v>57</v>
      </c>
      <c r="D44" s="126" t="s">
        <v>208</v>
      </c>
      <c r="E44" s="130" t="s">
        <v>226</v>
      </c>
      <c r="F44" s="42">
        <v>1965</v>
      </c>
      <c r="G44" s="42">
        <v>1965</v>
      </c>
      <c r="H44" s="204">
        <v>1666</v>
      </c>
      <c r="I44" s="204">
        <v>299</v>
      </c>
      <c r="J44" s="137"/>
      <c r="K44" s="137"/>
      <c r="L44" s="137"/>
      <c r="M44" s="138"/>
      <c r="O44" s="113"/>
      <c r="P44" s="113"/>
    </row>
    <row r="45" spans="1:18" ht="78.75" customHeight="1">
      <c r="A45" s="118">
        <v>37</v>
      </c>
      <c r="B45" s="133" t="s">
        <v>98</v>
      </c>
      <c r="C45" s="121" t="s">
        <v>65</v>
      </c>
      <c r="D45" s="126" t="s">
        <v>208</v>
      </c>
      <c r="E45" s="130" t="s">
        <v>226</v>
      </c>
      <c r="F45" s="131">
        <v>370110</v>
      </c>
      <c r="G45" s="131">
        <v>370110</v>
      </c>
      <c r="H45" s="122">
        <v>310480</v>
      </c>
      <c r="I45" s="122">
        <v>59630</v>
      </c>
      <c r="J45" s="137"/>
      <c r="K45" s="137"/>
      <c r="L45" s="137"/>
      <c r="M45" s="138"/>
      <c r="O45" s="113"/>
      <c r="P45" s="113"/>
    </row>
    <row r="46" spans="1:18" ht="78.75" customHeight="1">
      <c r="A46" s="118">
        <v>38</v>
      </c>
      <c r="B46" s="133" t="s">
        <v>175</v>
      </c>
      <c r="C46" s="121" t="s">
        <v>74</v>
      </c>
      <c r="D46" s="126" t="s">
        <v>208</v>
      </c>
      <c r="E46" s="130" t="s">
        <v>226</v>
      </c>
      <c r="F46" s="134">
        <v>170000</v>
      </c>
      <c r="G46" s="131">
        <v>170000</v>
      </c>
      <c r="H46" s="205">
        <v>144000</v>
      </c>
      <c r="I46" s="205">
        <v>26000</v>
      </c>
      <c r="J46" s="137"/>
      <c r="K46" s="137"/>
      <c r="L46" s="137"/>
      <c r="M46" s="138"/>
      <c r="O46" s="113"/>
      <c r="P46" s="113"/>
    </row>
    <row r="47" spans="1:18" ht="78.75" customHeight="1">
      <c r="A47" s="118">
        <v>39</v>
      </c>
      <c r="B47" s="133" t="s">
        <v>176</v>
      </c>
      <c r="C47" s="121" t="s">
        <v>74</v>
      </c>
      <c r="D47" s="129" t="s">
        <v>89</v>
      </c>
      <c r="E47" s="127" t="s">
        <v>171</v>
      </c>
      <c r="F47" s="131">
        <v>300000</v>
      </c>
      <c r="G47" s="131">
        <v>300000</v>
      </c>
      <c r="H47" s="122">
        <v>300000</v>
      </c>
      <c r="I47" s="122"/>
      <c r="J47" s="137"/>
      <c r="K47" s="137"/>
      <c r="L47" s="137"/>
      <c r="M47" s="138"/>
      <c r="O47" s="113"/>
      <c r="P47" s="113"/>
    </row>
    <row r="48" spans="1:18" ht="78.75" customHeight="1">
      <c r="A48" s="118">
        <v>40</v>
      </c>
      <c r="B48" s="133" t="s">
        <v>17</v>
      </c>
      <c r="C48" s="121" t="s">
        <v>16</v>
      </c>
      <c r="D48" s="127" t="s">
        <v>211</v>
      </c>
      <c r="E48" s="130" t="s">
        <v>226</v>
      </c>
      <c r="F48" s="131">
        <v>21700</v>
      </c>
      <c r="G48" s="131">
        <v>21700</v>
      </c>
      <c r="H48" s="122">
        <v>18000</v>
      </c>
      <c r="I48" s="122">
        <v>3700</v>
      </c>
      <c r="J48" s="137"/>
      <c r="K48" s="137"/>
      <c r="L48" s="137"/>
      <c r="M48" s="138"/>
      <c r="O48" s="113"/>
      <c r="P48" s="113"/>
    </row>
    <row r="49" spans="1:18" ht="78.75" customHeight="1">
      <c r="A49" s="118">
        <v>41</v>
      </c>
      <c r="B49" s="133" t="s">
        <v>17</v>
      </c>
      <c r="C49" s="121" t="s">
        <v>16</v>
      </c>
      <c r="D49" s="127" t="s">
        <v>89</v>
      </c>
      <c r="E49" s="127" t="s">
        <v>214</v>
      </c>
      <c r="F49" s="131">
        <v>5500</v>
      </c>
      <c r="G49" s="131">
        <v>5500</v>
      </c>
      <c r="H49" s="122"/>
      <c r="I49" s="122"/>
      <c r="J49" s="137"/>
      <c r="K49" s="137"/>
      <c r="L49" s="137"/>
      <c r="M49" s="138">
        <v>5500</v>
      </c>
      <c r="O49" s="113"/>
      <c r="P49" s="113"/>
    </row>
    <row r="50" spans="1:18" ht="78.75" customHeight="1">
      <c r="A50" s="118">
        <v>42</v>
      </c>
      <c r="B50" s="133" t="s">
        <v>46</v>
      </c>
      <c r="C50" s="121" t="s">
        <v>81</v>
      </c>
      <c r="D50" s="126" t="s">
        <v>208</v>
      </c>
      <c r="E50" s="130" t="s">
        <v>226</v>
      </c>
      <c r="F50" s="131">
        <v>24000</v>
      </c>
      <c r="G50" s="131">
        <f>H50+I50</f>
        <v>24000</v>
      </c>
      <c r="H50" s="122">
        <v>21000</v>
      </c>
      <c r="I50" s="122">
        <v>3000</v>
      </c>
      <c r="J50" s="137"/>
      <c r="K50" s="137"/>
      <c r="L50" s="137"/>
      <c r="M50" s="138"/>
      <c r="O50" s="113"/>
      <c r="P50" s="113"/>
    </row>
    <row r="51" spans="1:18" ht="78.75" customHeight="1">
      <c r="A51" s="118">
        <v>43</v>
      </c>
      <c r="B51" s="133" t="s">
        <v>177</v>
      </c>
      <c r="C51" s="121" t="s">
        <v>84</v>
      </c>
      <c r="D51" s="126" t="s">
        <v>208</v>
      </c>
      <c r="E51" s="130" t="s">
        <v>226</v>
      </c>
      <c r="F51" s="131">
        <v>1215.96</v>
      </c>
      <c r="G51" s="131">
        <v>1215.96</v>
      </c>
      <c r="H51" s="122">
        <v>1038.9469999999999</v>
      </c>
      <c r="I51" s="122">
        <v>177.01300000000001</v>
      </c>
      <c r="J51" s="137"/>
      <c r="K51" s="137"/>
      <c r="L51" s="137"/>
      <c r="M51" s="138"/>
      <c r="O51" s="113"/>
      <c r="P51" s="113"/>
    </row>
    <row r="52" spans="1:18" ht="78.75" customHeight="1">
      <c r="A52" s="118">
        <v>44</v>
      </c>
      <c r="B52" s="133" t="s">
        <v>178</v>
      </c>
      <c r="C52" s="121" t="s">
        <v>27</v>
      </c>
      <c r="D52" s="126" t="s">
        <v>208</v>
      </c>
      <c r="E52" s="130" t="s">
        <v>226</v>
      </c>
      <c r="F52" s="131">
        <f>215351.98+1053</f>
        <v>216404.98</v>
      </c>
      <c r="G52" s="131">
        <f>215351.98+1053</f>
        <v>216404.98</v>
      </c>
      <c r="H52" s="122">
        <f>175629.86+1053</f>
        <v>176682.86</v>
      </c>
      <c r="I52" s="122">
        <v>39722.120000000003</v>
      </c>
      <c r="J52" s="137"/>
      <c r="K52" s="137"/>
      <c r="L52" s="137"/>
      <c r="M52" s="138"/>
      <c r="O52" s="113"/>
      <c r="P52" s="113"/>
    </row>
    <row r="53" spans="1:18" ht="78.75" customHeight="1">
      <c r="A53" s="118">
        <v>45</v>
      </c>
      <c r="B53" s="133" t="s">
        <v>45</v>
      </c>
      <c r="C53" s="121" t="s">
        <v>82</v>
      </c>
      <c r="D53" s="126" t="s">
        <v>208</v>
      </c>
      <c r="E53" s="130" t="s">
        <v>226</v>
      </c>
      <c r="F53" s="42">
        <v>3200</v>
      </c>
      <c r="G53" s="131">
        <v>3200</v>
      </c>
      <c r="H53" s="122">
        <f>1200+1500+250</f>
        <v>2950</v>
      </c>
      <c r="I53" s="122">
        <v>250</v>
      </c>
      <c r="J53" s="137"/>
      <c r="K53" s="137"/>
      <c r="L53" s="137"/>
      <c r="M53" s="138"/>
      <c r="O53" s="113"/>
      <c r="P53" s="113"/>
    </row>
    <row r="54" spans="1:18" ht="78.75" customHeight="1">
      <c r="A54" s="118">
        <v>46</v>
      </c>
      <c r="B54" s="133" t="s">
        <v>49</v>
      </c>
      <c r="C54" s="121" t="s">
        <v>76</v>
      </c>
      <c r="D54" s="126" t="s">
        <v>208</v>
      </c>
      <c r="E54" s="130" t="s">
        <v>226</v>
      </c>
      <c r="F54" s="42">
        <v>10200</v>
      </c>
      <c r="G54" s="131">
        <v>10200</v>
      </c>
      <c r="H54" s="205">
        <v>7500</v>
      </c>
      <c r="I54" s="205">
        <v>2700</v>
      </c>
      <c r="J54" s="137"/>
      <c r="K54" s="137"/>
      <c r="L54" s="137"/>
      <c r="M54" s="138"/>
      <c r="O54" s="113"/>
      <c r="P54" s="113"/>
    </row>
    <row r="55" spans="1:18" ht="78.75" customHeight="1">
      <c r="A55" s="118">
        <v>47</v>
      </c>
      <c r="B55" s="133" t="s">
        <v>157</v>
      </c>
      <c r="C55" s="121" t="s">
        <v>83</v>
      </c>
      <c r="D55" s="126" t="s">
        <v>208</v>
      </c>
      <c r="E55" s="130" t="s">
        <v>226</v>
      </c>
      <c r="F55" s="134">
        <v>7484.3</v>
      </c>
      <c r="G55" s="135">
        <v>7484.3</v>
      </c>
      <c r="H55" s="205">
        <v>7484.3</v>
      </c>
      <c r="I55" s="205"/>
      <c r="J55" s="137"/>
      <c r="K55" s="137"/>
      <c r="L55" s="137"/>
      <c r="M55" s="138"/>
      <c r="O55" s="113"/>
      <c r="P55" s="113"/>
    </row>
    <row r="56" spans="1:18" ht="78.75" customHeight="1">
      <c r="A56" s="118">
        <v>48</v>
      </c>
      <c r="B56" s="133" t="s">
        <v>179</v>
      </c>
      <c r="C56" s="121" t="s">
        <v>70</v>
      </c>
      <c r="D56" s="130" t="s">
        <v>215</v>
      </c>
      <c r="E56" s="130" t="s">
        <v>228</v>
      </c>
      <c r="F56" s="131">
        <v>422238.77799999999</v>
      </c>
      <c r="G56" s="135">
        <v>422238.77799999999</v>
      </c>
      <c r="H56" s="122">
        <v>356024.77799999999</v>
      </c>
      <c r="I56" s="122">
        <v>66214</v>
      </c>
      <c r="J56" s="137"/>
      <c r="K56" s="137"/>
      <c r="L56" s="137"/>
      <c r="M56" s="138"/>
      <c r="P56" s="113"/>
      <c r="Q56" s="113"/>
      <c r="R56" s="113"/>
    </row>
    <row r="57" spans="1:18" ht="78.75" customHeight="1">
      <c r="A57" s="118">
        <v>49</v>
      </c>
      <c r="B57" s="136" t="s">
        <v>44</v>
      </c>
      <c r="C57" s="121" t="s">
        <v>85</v>
      </c>
      <c r="D57" s="126" t="s">
        <v>208</v>
      </c>
      <c r="E57" s="130" t="s">
        <v>226</v>
      </c>
      <c r="F57" s="134">
        <v>12429.102000000001</v>
      </c>
      <c r="G57" s="135">
        <v>12429.102000000001</v>
      </c>
      <c r="H57" s="205">
        <v>11450.41</v>
      </c>
      <c r="I57" s="205">
        <v>978.69200000000001</v>
      </c>
      <c r="J57" s="137"/>
      <c r="K57" s="137"/>
      <c r="L57" s="137"/>
      <c r="M57" s="138"/>
      <c r="O57" s="113"/>
      <c r="P57" s="113"/>
    </row>
    <row r="58" spans="1:18" ht="78.75" customHeight="1">
      <c r="A58" s="118">
        <v>50</v>
      </c>
      <c r="B58" s="136" t="s">
        <v>180</v>
      </c>
      <c r="C58" s="121" t="s">
        <v>78</v>
      </c>
      <c r="D58" s="126" t="s">
        <v>208</v>
      </c>
      <c r="E58" s="130" t="s">
        <v>226</v>
      </c>
      <c r="F58" s="42">
        <v>8400</v>
      </c>
      <c r="G58" s="135">
        <v>8400</v>
      </c>
      <c r="H58" s="122">
        <v>6900</v>
      </c>
      <c r="I58" s="122">
        <v>1500</v>
      </c>
      <c r="J58" s="137"/>
      <c r="K58" s="137"/>
      <c r="L58" s="137"/>
      <c r="M58" s="138"/>
      <c r="O58" s="113"/>
      <c r="P58" s="113"/>
    </row>
    <row r="59" spans="1:18" ht="78.75" customHeight="1">
      <c r="A59" s="118">
        <v>51</v>
      </c>
      <c r="B59" s="136" t="s">
        <v>180</v>
      </c>
      <c r="C59" s="121" t="s">
        <v>78</v>
      </c>
      <c r="D59" s="127" t="s">
        <v>212</v>
      </c>
      <c r="E59" s="232" t="s">
        <v>214</v>
      </c>
      <c r="F59" s="42">
        <v>40000</v>
      </c>
      <c r="G59" s="135">
        <v>40000</v>
      </c>
      <c r="H59" s="122"/>
      <c r="I59" s="122"/>
      <c r="J59" s="137"/>
      <c r="K59" s="137"/>
      <c r="L59" s="137"/>
      <c r="M59" s="138">
        <v>40000</v>
      </c>
      <c r="O59" s="113"/>
      <c r="P59" s="113"/>
    </row>
    <row r="60" spans="1:18" ht="78.75" customHeight="1">
      <c r="A60" s="118">
        <v>52</v>
      </c>
      <c r="B60" s="136" t="s">
        <v>50</v>
      </c>
      <c r="C60" s="121" t="s">
        <v>75</v>
      </c>
      <c r="D60" s="126" t="s">
        <v>208</v>
      </c>
      <c r="E60" s="130" t="s">
        <v>226</v>
      </c>
      <c r="F60" s="42">
        <v>6375</v>
      </c>
      <c r="G60" s="131">
        <v>6375</v>
      </c>
      <c r="H60" s="122">
        <v>5590</v>
      </c>
      <c r="I60" s="122">
        <v>785</v>
      </c>
      <c r="J60" s="137"/>
      <c r="K60" s="137"/>
      <c r="L60" s="137"/>
      <c r="M60" s="138"/>
      <c r="O60" s="113"/>
      <c r="P60" s="113"/>
    </row>
    <row r="61" spans="1:18" ht="78.75" customHeight="1">
      <c r="A61" s="118">
        <v>53</v>
      </c>
      <c r="B61" s="136" t="s">
        <v>50</v>
      </c>
      <c r="C61" s="121" t="s">
        <v>75</v>
      </c>
      <c r="D61" s="127" t="s">
        <v>212</v>
      </c>
      <c r="E61" s="127" t="s">
        <v>213</v>
      </c>
      <c r="F61" s="42">
        <v>17000</v>
      </c>
      <c r="G61" s="131">
        <v>17000</v>
      </c>
      <c r="H61" s="122">
        <v>13515</v>
      </c>
      <c r="I61" s="122">
        <v>3485</v>
      </c>
      <c r="J61" s="137"/>
      <c r="K61" s="137"/>
      <c r="L61" s="137"/>
      <c r="M61" s="138"/>
      <c r="O61" s="113"/>
      <c r="P61" s="113"/>
    </row>
    <row r="62" spans="1:18" ht="78.75" customHeight="1">
      <c r="A62" s="118">
        <v>54</v>
      </c>
      <c r="B62" s="136" t="s">
        <v>93</v>
      </c>
      <c r="C62" s="121" t="s">
        <v>77</v>
      </c>
      <c r="D62" s="129" t="s">
        <v>181</v>
      </c>
      <c r="E62" s="127" t="s">
        <v>171</v>
      </c>
      <c r="F62" s="42">
        <v>55000</v>
      </c>
      <c r="G62" s="135">
        <v>55000</v>
      </c>
      <c r="H62" s="122">
        <v>55000</v>
      </c>
      <c r="I62" s="205"/>
      <c r="J62" s="137"/>
      <c r="K62" s="137"/>
      <c r="L62" s="137"/>
      <c r="M62" s="138"/>
      <c r="O62" s="113"/>
      <c r="P62" s="113"/>
    </row>
    <row r="63" spans="1:18" s="112" customFormat="1" ht="78.75" customHeight="1">
      <c r="A63" s="118">
        <v>55</v>
      </c>
      <c r="B63" s="133" t="s">
        <v>100</v>
      </c>
      <c r="C63" s="121" t="s">
        <v>64</v>
      </c>
      <c r="D63" s="126" t="s">
        <v>208</v>
      </c>
      <c r="E63" s="130" t="s">
        <v>230</v>
      </c>
      <c r="F63" s="131">
        <v>58100</v>
      </c>
      <c r="G63" s="131">
        <v>58100</v>
      </c>
      <c r="H63" s="122">
        <v>57000</v>
      </c>
      <c r="I63" s="122">
        <v>1100</v>
      </c>
      <c r="J63" s="137"/>
      <c r="K63" s="137"/>
      <c r="L63" s="137"/>
      <c r="M63" s="138"/>
      <c r="N63" s="139"/>
      <c r="O63" s="139"/>
      <c r="P63" s="139"/>
    </row>
    <row r="64" spans="1:18" ht="99" customHeight="1">
      <c r="A64" s="118">
        <v>56</v>
      </c>
      <c r="B64" s="133" t="s">
        <v>102</v>
      </c>
      <c r="C64" s="121" t="s">
        <v>63</v>
      </c>
      <c r="D64" s="126" t="s">
        <v>208</v>
      </c>
      <c r="E64" s="130" t="s">
        <v>226</v>
      </c>
      <c r="F64" s="134">
        <v>68953</v>
      </c>
      <c r="G64" s="131">
        <v>68953</v>
      </c>
      <c r="H64" s="205">
        <v>58570</v>
      </c>
      <c r="I64" s="205">
        <v>10383</v>
      </c>
      <c r="J64" s="137"/>
      <c r="K64" s="137"/>
      <c r="L64" s="137"/>
      <c r="M64" s="138"/>
      <c r="O64" s="113"/>
      <c r="P64" s="113"/>
    </row>
    <row r="65" spans="1:18" ht="37.5" customHeight="1">
      <c r="A65" s="118">
        <v>57</v>
      </c>
      <c r="B65" s="140" t="s">
        <v>53</v>
      </c>
      <c r="C65" s="141" t="s">
        <v>71</v>
      </c>
      <c r="D65" s="142" t="s">
        <v>152</v>
      </c>
      <c r="E65" s="142" t="s">
        <v>197</v>
      </c>
      <c r="F65" s="143">
        <v>525000</v>
      </c>
      <c r="G65" s="143">
        <v>525000</v>
      </c>
      <c r="H65" s="206"/>
      <c r="I65" s="206"/>
      <c r="J65" s="207">
        <v>525000</v>
      </c>
      <c r="K65" s="207"/>
      <c r="L65" s="207"/>
      <c r="M65" s="208"/>
      <c r="O65" s="113"/>
      <c r="P65" s="113"/>
    </row>
    <row r="66" spans="1:18" ht="26.25" customHeight="1">
      <c r="A66" s="144"/>
      <c r="B66" s="145"/>
      <c r="C66" s="146"/>
      <c r="D66" s="193"/>
      <c r="E66" s="254" t="s">
        <v>161</v>
      </c>
      <c r="F66" s="255">
        <f t="shared" ref="F66:M66" si="0">SUM(F9:F65)</f>
        <v>12542974.351000004</v>
      </c>
      <c r="G66" s="147">
        <f t="shared" si="0"/>
        <v>12542973.951000003</v>
      </c>
      <c r="H66" s="147">
        <f t="shared" si="0"/>
        <v>4796682.9620000003</v>
      </c>
      <c r="I66" s="147">
        <f t="shared" si="0"/>
        <v>706699.07200000004</v>
      </c>
      <c r="J66" s="147">
        <f t="shared" si="0"/>
        <v>630893</v>
      </c>
      <c r="K66" s="147">
        <f t="shared" si="0"/>
        <v>452000</v>
      </c>
      <c r="L66" s="147">
        <f t="shared" si="0"/>
        <v>5895299</v>
      </c>
      <c r="M66" s="148">
        <f t="shared" si="0"/>
        <v>61400</v>
      </c>
      <c r="N66" s="149"/>
      <c r="O66" s="113"/>
      <c r="P66" s="113"/>
    </row>
    <row r="67" spans="1:18" ht="24.6" customHeight="1" thickBot="1">
      <c r="A67" s="150"/>
      <c r="B67" s="151"/>
      <c r="C67" s="152"/>
      <c r="D67" s="194"/>
      <c r="E67" s="256" t="s">
        <v>159</v>
      </c>
      <c r="F67" s="257">
        <f>F6-F66</f>
        <v>7025.6489999964833</v>
      </c>
      <c r="G67" s="153"/>
      <c r="H67" s="153"/>
      <c r="I67" s="153"/>
      <c r="J67" s="154"/>
      <c r="K67" s="154"/>
      <c r="L67" s="154"/>
      <c r="M67" s="155"/>
    </row>
    <row r="68" spans="1:18" ht="20.25" customHeight="1">
      <c r="L68" s="209"/>
    </row>
    <row r="69" spans="1:18" ht="32.25" customHeight="1" thickBot="1">
      <c r="A69" s="337" t="s">
        <v>129</v>
      </c>
      <c r="B69" s="337"/>
      <c r="C69" s="337"/>
      <c r="D69" s="337"/>
      <c r="E69" s="337"/>
      <c r="F69" s="337"/>
      <c r="G69" s="337"/>
      <c r="H69" s="337"/>
      <c r="I69" s="337"/>
      <c r="J69" s="337"/>
      <c r="K69" s="337"/>
      <c r="L69" s="337"/>
      <c r="M69" s="337"/>
    </row>
    <row r="70" spans="1:18" s="233" customFormat="1" ht="25.5" customHeight="1" thickBot="1">
      <c r="A70" s="246" t="s">
        <v>0</v>
      </c>
      <c r="B70" s="244" t="s">
        <v>10</v>
      </c>
      <c r="C70" s="245" t="s">
        <v>11</v>
      </c>
      <c r="D70" s="244" t="s">
        <v>12</v>
      </c>
      <c r="E70" s="159" t="s">
        <v>185</v>
      </c>
      <c r="F70" s="156">
        <v>1430000</v>
      </c>
      <c r="G70" s="157" t="s">
        <v>14</v>
      </c>
      <c r="H70" s="158">
        <v>600</v>
      </c>
      <c r="I70" s="158">
        <v>601</v>
      </c>
      <c r="J70" s="159">
        <v>602</v>
      </c>
      <c r="K70" s="159">
        <v>603</v>
      </c>
      <c r="L70" s="159">
        <v>604</v>
      </c>
      <c r="M70" s="160">
        <v>606</v>
      </c>
      <c r="N70" s="234"/>
    </row>
    <row r="71" spans="1:18" ht="50.25" customHeight="1">
      <c r="A71" s="237" t="s">
        <v>116</v>
      </c>
      <c r="B71" s="243" t="s">
        <v>33</v>
      </c>
      <c r="C71" s="239" t="s">
        <v>69</v>
      </c>
      <c r="D71" s="119" t="s">
        <v>186</v>
      </c>
      <c r="E71" s="119" t="s">
        <v>187</v>
      </c>
      <c r="F71" s="236">
        <v>939500</v>
      </c>
      <c r="G71" s="236">
        <v>939500</v>
      </c>
      <c r="H71" s="210"/>
      <c r="I71" s="210"/>
      <c r="J71" s="210"/>
      <c r="K71" s="210"/>
      <c r="L71" s="210"/>
      <c r="M71" s="211">
        <v>939500</v>
      </c>
      <c r="N71" s="315"/>
      <c r="O71" s="315"/>
      <c r="P71" s="315"/>
      <c r="Q71" s="315"/>
      <c r="R71" s="315"/>
    </row>
    <row r="72" spans="1:18" ht="42" customHeight="1">
      <c r="A72" s="238" t="s">
        <v>117</v>
      </c>
      <c r="B72" s="243" t="s">
        <v>26</v>
      </c>
      <c r="C72" s="240" t="s">
        <v>67</v>
      </c>
      <c r="D72" s="195" t="s">
        <v>188</v>
      </c>
      <c r="E72" s="142" t="s">
        <v>189</v>
      </c>
      <c r="F72" s="143">
        <f>F70-F71</f>
        <v>490500</v>
      </c>
      <c r="G72" s="143">
        <v>490500</v>
      </c>
      <c r="H72" s="212"/>
      <c r="I72" s="212"/>
      <c r="J72" s="212"/>
      <c r="K72" s="212"/>
      <c r="L72" s="212">
        <v>490500</v>
      </c>
      <c r="M72" s="213"/>
      <c r="N72" s="315"/>
      <c r="O72" s="315"/>
      <c r="P72" s="315"/>
      <c r="Q72" s="315"/>
      <c r="R72" s="315"/>
    </row>
    <row r="73" spans="1:18" ht="23.25" customHeight="1">
      <c r="A73" s="163"/>
      <c r="B73" s="196"/>
      <c r="C73" s="241"/>
      <c r="D73" s="196"/>
      <c r="E73" s="260" t="s">
        <v>158</v>
      </c>
      <c r="F73" s="263">
        <f>SUM(F71:F72)</f>
        <v>1430000</v>
      </c>
      <c r="G73" s="263">
        <f t="shared" ref="G73:M73" si="1">SUM(G71:G72)</f>
        <v>1430000</v>
      </c>
      <c r="H73" s="214">
        <f t="shared" si="1"/>
        <v>0</v>
      </c>
      <c r="I73" s="214">
        <f t="shared" si="1"/>
        <v>0</v>
      </c>
      <c r="J73" s="214">
        <f t="shared" si="1"/>
        <v>0</v>
      </c>
      <c r="K73" s="214">
        <f t="shared" si="1"/>
        <v>0</v>
      </c>
      <c r="L73" s="214">
        <f t="shared" si="1"/>
        <v>490500</v>
      </c>
      <c r="M73" s="215">
        <f t="shared" si="1"/>
        <v>939500</v>
      </c>
      <c r="N73" s="164"/>
      <c r="O73" s="165"/>
      <c r="P73" s="165"/>
      <c r="Q73" s="165"/>
      <c r="R73" s="165"/>
    </row>
    <row r="74" spans="1:18" ht="24.75" customHeight="1" thickBot="1">
      <c r="A74" s="166"/>
      <c r="B74" s="167"/>
      <c r="C74" s="242"/>
      <c r="D74" s="197"/>
      <c r="E74" s="253" t="s">
        <v>159</v>
      </c>
      <c r="F74" s="264">
        <v>0</v>
      </c>
      <c r="G74" s="262" t="s">
        <v>128</v>
      </c>
      <c r="H74" s="216"/>
      <c r="I74" s="216"/>
      <c r="J74" s="216"/>
      <c r="K74" s="216"/>
      <c r="L74" s="216"/>
      <c r="M74" s="217"/>
    </row>
    <row r="75" spans="1:18" ht="27" customHeight="1">
      <c r="F75" s="209"/>
      <c r="G75" s="139"/>
      <c r="H75" s="209"/>
      <c r="I75" s="209"/>
      <c r="J75" s="209"/>
      <c r="K75" s="209"/>
      <c r="L75" s="209"/>
      <c r="M75" s="209"/>
    </row>
    <row r="76" spans="1:18" ht="30.75" customHeight="1" thickBot="1">
      <c r="A76" s="337" t="s">
        <v>130</v>
      </c>
      <c r="B76" s="337"/>
      <c r="C76" s="337"/>
      <c r="D76" s="337"/>
      <c r="E76" s="337"/>
      <c r="F76" s="337"/>
      <c r="G76" s="337"/>
      <c r="H76" s="337"/>
      <c r="I76" s="337"/>
      <c r="J76" s="337"/>
      <c r="K76" s="337"/>
      <c r="L76" s="337"/>
      <c r="M76" s="337"/>
    </row>
    <row r="77" spans="1:18" ht="22.5" customHeight="1">
      <c r="A77" s="326" t="s">
        <v>0</v>
      </c>
      <c r="B77" s="322" t="s">
        <v>10</v>
      </c>
      <c r="C77" s="324" t="s">
        <v>11</v>
      </c>
      <c r="D77" s="322" t="s">
        <v>12</v>
      </c>
      <c r="E77" s="278" t="s">
        <v>131</v>
      </c>
      <c r="F77" s="168" t="s">
        <v>133</v>
      </c>
      <c r="G77" s="322" t="s">
        <v>14</v>
      </c>
      <c r="H77" s="338" t="s">
        <v>13</v>
      </c>
      <c r="I77" s="339"/>
      <c r="J77" s="339"/>
      <c r="K77" s="339"/>
      <c r="L77" s="339"/>
      <c r="M77" s="340"/>
    </row>
    <row r="78" spans="1:18" ht="27.75" customHeight="1" thickBot="1">
      <c r="A78" s="327"/>
      <c r="B78" s="323"/>
      <c r="C78" s="325"/>
      <c r="D78" s="323"/>
      <c r="E78" s="341"/>
      <c r="F78" s="100">
        <v>1000000</v>
      </c>
      <c r="G78" s="323"/>
      <c r="H78" s="169">
        <v>600</v>
      </c>
      <c r="I78" s="169">
        <v>601</v>
      </c>
      <c r="J78" s="170">
        <v>602</v>
      </c>
      <c r="K78" s="170">
        <v>603</v>
      </c>
      <c r="L78" s="170">
        <v>604</v>
      </c>
      <c r="M78" s="171">
        <v>606</v>
      </c>
    </row>
    <row r="79" spans="1:18" ht="40.5" customHeight="1">
      <c r="A79" s="161" t="s">
        <v>116</v>
      </c>
      <c r="B79" s="172" t="s">
        <v>190</v>
      </c>
      <c r="C79" s="173" t="s">
        <v>73</v>
      </c>
      <c r="D79" s="119" t="s">
        <v>191</v>
      </c>
      <c r="E79" s="172" t="s">
        <v>192</v>
      </c>
      <c r="F79" s="174">
        <v>400000</v>
      </c>
      <c r="G79" s="174">
        <v>400000</v>
      </c>
      <c r="H79" s="218">
        <v>400000</v>
      </c>
      <c r="I79" s="218"/>
      <c r="J79" s="218"/>
      <c r="K79" s="218"/>
      <c r="L79" s="218"/>
      <c r="M79" s="219"/>
    </row>
    <row r="80" spans="1:18" ht="40.5" customHeight="1">
      <c r="A80" s="175" t="s">
        <v>117</v>
      </c>
      <c r="B80" s="125" t="s">
        <v>193</v>
      </c>
      <c r="C80" s="176" t="s">
        <v>72</v>
      </c>
      <c r="D80" s="119" t="s">
        <v>191</v>
      </c>
      <c r="E80" s="172" t="s">
        <v>192</v>
      </c>
      <c r="F80" s="177">
        <v>10000</v>
      </c>
      <c r="G80" s="177">
        <v>10000</v>
      </c>
      <c r="H80" s="220">
        <v>10000</v>
      </c>
      <c r="I80" s="220"/>
      <c r="J80" s="220"/>
      <c r="K80" s="220"/>
      <c r="L80" s="220"/>
      <c r="M80" s="221"/>
    </row>
    <row r="81" spans="1:13" ht="40.5" customHeight="1">
      <c r="A81" s="175" t="s">
        <v>118</v>
      </c>
      <c r="B81" s="125" t="s">
        <v>194</v>
      </c>
      <c r="C81" s="176" t="s">
        <v>74</v>
      </c>
      <c r="D81" s="119" t="s">
        <v>191</v>
      </c>
      <c r="E81" s="172" t="s">
        <v>192</v>
      </c>
      <c r="F81" s="177">
        <v>350000</v>
      </c>
      <c r="G81" s="177">
        <v>350000</v>
      </c>
      <c r="H81" s="220">
        <v>300000</v>
      </c>
      <c r="I81" s="220"/>
      <c r="J81" s="220">
        <v>50000</v>
      </c>
      <c r="K81" s="220"/>
      <c r="L81" s="220"/>
      <c r="M81" s="221"/>
    </row>
    <row r="82" spans="1:13" ht="40.5" customHeight="1">
      <c r="A82" s="175" t="s">
        <v>119</v>
      </c>
      <c r="B82" s="125" t="s">
        <v>195</v>
      </c>
      <c r="C82" s="176" t="s">
        <v>77</v>
      </c>
      <c r="D82" s="119" t="s">
        <v>191</v>
      </c>
      <c r="E82" s="172" t="s">
        <v>192</v>
      </c>
      <c r="F82" s="177">
        <v>60000</v>
      </c>
      <c r="G82" s="177">
        <v>60000</v>
      </c>
      <c r="H82" s="220">
        <v>60000</v>
      </c>
      <c r="I82" s="220"/>
      <c r="J82" s="220"/>
      <c r="K82" s="220"/>
      <c r="L82" s="220"/>
      <c r="M82" s="221"/>
    </row>
    <row r="83" spans="1:13" ht="40.5" customHeight="1">
      <c r="A83" s="175" t="s">
        <v>120</v>
      </c>
      <c r="B83" s="125" t="s">
        <v>196</v>
      </c>
      <c r="C83" s="176" t="s">
        <v>79</v>
      </c>
      <c r="D83" s="119" t="s">
        <v>191</v>
      </c>
      <c r="E83" s="172" t="s">
        <v>192</v>
      </c>
      <c r="F83" s="177">
        <v>2000</v>
      </c>
      <c r="G83" s="177">
        <v>2000</v>
      </c>
      <c r="H83" s="220">
        <v>2000</v>
      </c>
      <c r="I83" s="220"/>
      <c r="J83" s="220"/>
      <c r="K83" s="220"/>
      <c r="L83" s="220"/>
      <c r="M83" s="221"/>
    </row>
    <row r="84" spans="1:13" ht="40.5" customHeight="1">
      <c r="A84" s="175" t="s">
        <v>121</v>
      </c>
      <c r="B84" s="125" t="s">
        <v>153</v>
      </c>
      <c r="C84" s="176" t="s">
        <v>79</v>
      </c>
      <c r="D84" s="119" t="s">
        <v>191</v>
      </c>
      <c r="E84" s="172" t="s">
        <v>192</v>
      </c>
      <c r="F84" s="177">
        <v>60000</v>
      </c>
      <c r="G84" s="177">
        <v>60000</v>
      </c>
      <c r="H84" s="220">
        <v>59000</v>
      </c>
      <c r="I84" s="220">
        <v>1000</v>
      </c>
      <c r="J84" s="220"/>
      <c r="K84" s="220"/>
      <c r="L84" s="220"/>
      <c r="M84" s="221"/>
    </row>
    <row r="85" spans="1:13" ht="40.5" customHeight="1">
      <c r="A85" s="175" t="s">
        <v>122</v>
      </c>
      <c r="B85" s="125" t="s">
        <v>154</v>
      </c>
      <c r="C85" s="176" t="s">
        <v>79</v>
      </c>
      <c r="D85" s="119" t="s">
        <v>191</v>
      </c>
      <c r="E85" s="172" t="s">
        <v>192</v>
      </c>
      <c r="F85" s="177">
        <v>25000</v>
      </c>
      <c r="G85" s="177">
        <v>25000</v>
      </c>
      <c r="H85" s="220">
        <v>25000</v>
      </c>
      <c r="I85" s="220"/>
      <c r="J85" s="220"/>
      <c r="K85" s="220"/>
      <c r="L85" s="220"/>
      <c r="M85" s="221"/>
    </row>
    <row r="86" spans="1:13" ht="40.5" customHeight="1">
      <c r="A86" s="175" t="s">
        <v>123</v>
      </c>
      <c r="B86" s="125" t="s">
        <v>106</v>
      </c>
      <c r="C86" s="176" t="s">
        <v>79</v>
      </c>
      <c r="D86" s="119" t="s">
        <v>191</v>
      </c>
      <c r="E86" s="172" t="s">
        <v>192</v>
      </c>
      <c r="F86" s="177">
        <v>22000</v>
      </c>
      <c r="G86" s="177">
        <v>22000</v>
      </c>
      <c r="H86" s="222">
        <v>22000</v>
      </c>
      <c r="I86" s="222"/>
      <c r="J86" s="222"/>
      <c r="K86" s="222"/>
      <c r="L86" s="222"/>
      <c r="M86" s="223"/>
    </row>
    <row r="87" spans="1:13" ht="40.5" customHeight="1">
      <c r="A87" s="175" t="s">
        <v>124</v>
      </c>
      <c r="B87" s="125" t="s">
        <v>155</v>
      </c>
      <c r="C87" s="176" t="s">
        <v>16</v>
      </c>
      <c r="D87" s="119" t="s">
        <v>191</v>
      </c>
      <c r="E87" s="172" t="s">
        <v>192</v>
      </c>
      <c r="F87" s="177">
        <v>13000</v>
      </c>
      <c r="G87" s="177">
        <v>13000</v>
      </c>
      <c r="H87" s="220"/>
      <c r="I87" s="220"/>
      <c r="J87" s="220"/>
      <c r="K87" s="220"/>
      <c r="L87" s="220"/>
      <c r="M87" s="221">
        <v>13000</v>
      </c>
    </row>
    <row r="88" spans="1:13" ht="30.75" customHeight="1">
      <c r="A88" s="175" t="s">
        <v>67</v>
      </c>
      <c r="B88" s="125" t="s">
        <v>156</v>
      </c>
      <c r="C88" s="176" t="s">
        <v>80</v>
      </c>
      <c r="D88" s="119" t="s">
        <v>191</v>
      </c>
      <c r="E88" s="172" t="s">
        <v>192</v>
      </c>
      <c r="F88" s="177">
        <v>4000</v>
      </c>
      <c r="G88" s="177"/>
      <c r="H88" s="220"/>
      <c r="I88" s="220"/>
      <c r="J88" s="220"/>
      <c r="K88" s="220"/>
      <c r="L88" s="220"/>
      <c r="M88" s="221"/>
    </row>
    <row r="89" spans="1:13" ht="29.25" customHeight="1">
      <c r="A89" s="162" t="s">
        <v>68</v>
      </c>
      <c r="B89" s="142" t="s">
        <v>47</v>
      </c>
      <c r="C89" s="178" t="s">
        <v>78</v>
      </c>
      <c r="D89" s="119" t="s">
        <v>191</v>
      </c>
      <c r="E89" s="172" t="s">
        <v>192</v>
      </c>
      <c r="F89" s="179">
        <v>54000</v>
      </c>
      <c r="G89" s="179">
        <v>54000</v>
      </c>
      <c r="H89" s="224">
        <v>14050</v>
      </c>
      <c r="I89" s="224"/>
      <c r="J89" s="224"/>
      <c r="K89" s="224"/>
      <c r="L89" s="224"/>
      <c r="M89" s="225">
        <v>39950</v>
      </c>
    </row>
    <row r="90" spans="1:13" ht="27.75" customHeight="1">
      <c r="A90" s="180"/>
      <c r="B90" s="181"/>
      <c r="C90" s="182"/>
      <c r="D90" s="198"/>
      <c r="E90" s="260" t="s">
        <v>158</v>
      </c>
      <c r="F90" s="261">
        <f>SUM(F79:F89)</f>
        <v>1000000</v>
      </c>
      <c r="G90" s="261">
        <f>SUM(G79:G89)</f>
        <v>996000</v>
      </c>
      <c r="H90" s="226">
        <f>SUM(H79:H89)</f>
        <v>892050</v>
      </c>
      <c r="I90" s="226">
        <f t="shared" ref="I90:M90" si="2">SUM(I79:I89)</f>
        <v>1000</v>
      </c>
      <c r="J90" s="226">
        <f t="shared" si="2"/>
        <v>50000</v>
      </c>
      <c r="K90" s="226">
        <f t="shared" si="2"/>
        <v>0</v>
      </c>
      <c r="L90" s="226">
        <f t="shared" si="2"/>
        <v>0</v>
      </c>
      <c r="M90" s="227">
        <f t="shared" si="2"/>
        <v>52950</v>
      </c>
    </row>
    <row r="91" spans="1:13" ht="29.25" customHeight="1" thickBot="1">
      <c r="A91" s="183"/>
      <c r="B91" s="167"/>
      <c r="C91" s="184"/>
      <c r="D91" s="197"/>
      <c r="E91" s="253" t="s">
        <v>159</v>
      </c>
      <c r="F91" s="262">
        <v>0</v>
      </c>
      <c r="G91" s="262">
        <f>F78-G90</f>
        <v>4000</v>
      </c>
      <c r="H91" s="216"/>
      <c r="I91" s="216"/>
      <c r="J91" s="216"/>
      <c r="K91" s="216"/>
      <c r="L91" s="216"/>
      <c r="M91" s="217"/>
    </row>
    <row r="92" spans="1:13" ht="24" customHeight="1" thickBot="1">
      <c r="E92" s="258" t="s">
        <v>160</v>
      </c>
      <c r="F92" s="259">
        <f>F67+F74+G91</f>
        <v>11025.648999996483</v>
      </c>
      <c r="G92" s="139"/>
      <c r="H92" s="209"/>
      <c r="I92" s="209"/>
      <c r="J92" s="209"/>
      <c r="K92" s="209"/>
      <c r="L92" s="209"/>
      <c r="M92" s="209"/>
    </row>
    <row r="93" spans="1:13" ht="20.25" customHeight="1">
      <c r="F93" s="209"/>
      <c r="G93" s="139"/>
      <c r="H93" s="209"/>
      <c r="I93" s="209"/>
      <c r="J93" s="209"/>
      <c r="K93" s="209"/>
      <c r="L93" s="209"/>
      <c r="M93" s="209"/>
    </row>
    <row r="94" spans="1:13" ht="20.25" customHeight="1">
      <c r="F94" s="209"/>
      <c r="G94" s="139"/>
      <c r="H94" s="209"/>
      <c r="I94" s="209"/>
      <c r="J94" s="209"/>
      <c r="K94" s="209"/>
      <c r="L94" s="209"/>
      <c r="M94" s="209"/>
    </row>
    <row r="95" spans="1:13" ht="20.25" customHeight="1">
      <c r="F95" s="209"/>
      <c r="G95" s="139"/>
      <c r="H95" s="209"/>
      <c r="I95" s="209"/>
    </row>
    <row r="96" spans="1:13" ht="20.25" customHeight="1">
      <c r="F96" s="209"/>
      <c r="G96" s="139"/>
      <c r="I96" s="209"/>
      <c r="J96" s="228"/>
      <c r="K96" s="229"/>
      <c r="L96" s="229"/>
    </row>
    <row r="97" spans="7:16" ht="20.25" customHeight="1">
      <c r="G97" s="139"/>
    </row>
    <row r="103" spans="7:16">
      <c r="P103" s="185"/>
    </row>
    <row r="104" spans="7:16">
      <c r="P104" s="113"/>
    </row>
    <row r="105" spans="7:16">
      <c r="P105" s="113"/>
    </row>
    <row r="106" spans="7:16">
      <c r="P106" s="113"/>
    </row>
    <row r="107" spans="7:16">
      <c r="P107" s="113"/>
    </row>
    <row r="108" spans="7:16">
      <c r="P108" s="113"/>
    </row>
    <row r="109" spans="7:16">
      <c r="P109" s="113"/>
    </row>
    <row r="110" spans="7:16">
      <c r="P110" s="113"/>
    </row>
    <row r="111" spans="7:16">
      <c r="P111" s="113"/>
    </row>
    <row r="112" spans="7:16">
      <c r="P112" s="113"/>
    </row>
    <row r="113" spans="16:16">
      <c r="P113" s="113"/>
    </row>
    <row r="114" spans="16:16">
      <c r="P114" s="113"/>
    </row>
    <row r="115" spans="16:16">
      <c r="P115" s="113"/>
    </row>
    <row r="116" spans="16:16">
      <c r="P116" s="113"/>
    </row>
    <row r="117" spans="16:16">
      <c r="P117" s="186"/>
    </row>
  </sheetData>
  <mergeCells count="18">
    <mergeCell ref="D77:D78"/>
    <mergeCell ref="C77:C78"/>
    <mergeCell ref="B77:B78"/>
    <mergeCell ref="A77:A78"/>
    <mergeCell ref="D4:D8"/>
    <mergeCell ref="C4:C8"/>
    <mergeCell ref="B4:B8"/>
    <mergeCell ref="A4:A8"/>
    <mergeCell ref="A69:M69"/>
    <mergeCell ref="A76:M76"/>
    <mergeCell ref="H77:M77"/>
    <mergeCell ref="G77:G78"/>
    <mergeCell ref="E77:E78"/>
    <mergeCell ref="N71:R71"/>
    <mergeCell ref="N72:R72"/>
    <mergeCell ref="H4:M7"/>
    <mergeCell ref="G4:G8"/>
    <mergeCell ref="A2:M2"/>
  </mergeCells>
  <phoneticPr fontId="8" type="noConversion"/>
  <printOptions horizontalCentered="1" verticalCentered="1"/>
  <pageMargins left="0.7" right="0.7" top="0.75" bottom="0.75" header="0.3" footer="0.3"/>
  <pageSetup scale="46" fitToHeight="0" orientation="landscape" r:id="rId1"/>
  <rowBreaks count="6" manualBreakCount="6">
    <brk id="21" max="12" man="1"/>
    <brk id="36" max="12" man="1"/>
    <brk id="48" max="12" man="1"/>
    <brk id="61" max="12" man="1"/>
    <brk id="67" max="12" man="1"/>
    <brk id="74" max="16383" man="1"/>
  </rowBreaks>
  <colBreaks count="1" manualBreakCount="1">
    <brk id="13"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0x002BFFC370B631AB479F9B8E914343A4AD</ContentTypeId>
    <TemplateUrl xmlns="http://schemas.microsoft.com/sharepoint/v3" xsi:nil="true"/>
    <ProtocolNumberIn xmlns="http://schemas.microsoft.com/sharepoint/v3" xsi:nil="true"/>
    <DocumentTypeId xmlns="http://schemas.microsoft.com/sharepoint/v3">1</DocumentTypeId>
    <ProtocolNumberOut xmlns="http://schemas.microsoft.com/sharepoint/v3">7701</ProtocolNumberOut>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s" ma:contentTypeID="0x002BFFC370B631AB479F9B8E914343A4AD" ma:contentTypeVersion="" ma:contentTypeDescription="" ma:contentTypeScope="" ma:versionID="4be7873ad73932558bb7c3332276695c">
  <xsd:schema xmlns:xsd="http://www.w3.org/2001/XMLSchema" xmlns:xs="http://www.w3.org/2001/XMLSchema" xmlns:p="http://schemas.microsoft.com/office/2006/metadata/properties" xmlns:ns1="http://schemas.microsoft.com/sharepoint/v3" targetNamespace="http://schemas.microsoft.com/office/2006/metadata/properties" ma:root="true" ma:fieldsID="88b2cf56787c63537583ebf0465db89b" ns1:_="">
    <xsd:import namespace="http://schemas.microsoft.com/sharepoint/v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1:DocumentTypeId" minOccurs="0"/>
                <xsd:element ref="ns1:ProtocolNumberIn" minOccurs="0"/>
                <xsd:element ref="ns1:ProtocolNumberOu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 ma:internalName="ID" ma:readOnly="true">
      <xsd:simpleType>
        <xsd:restriction base="dms:Unknown"/>
      </xsd:simpleType>
    </xsd:element>
    <xsd:element name="ContentTypeId" ma:index="1" nillable="true" ma:displayName="Content Type ID" ma:hidden="true" ma:internalName="ContentTypeId" ma:readOnly="true">
      <xsd:simpleType>
        <xsd:restriction base="dms:Unknown"/>
      </xsd:simpleType>
    </xsd:element>
    <xsd:element name="Author" ma:index="4" nillable="true" ma:displayName="Created By"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Modified By"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Has Copy Destinations" ma:hidden="true" ma:internalName="_HasCopyDestinations" ma:readOnly="true">
      <xsd:simpleType>
        <xsd:restriction base="dms:Boolean"/>
      </xsd:simpleType>
    </xsd:element>
    <xsd:element name="_CopySource" ma:index="8" nillable="true" ma:displayName="Copy Source" ma:internalName="_CopySource" ma:readOnly="true">
      <xsd:simpleType>
        <xsd:restriction base="dms:Text"/>
      </xsd:simpleType>
    </xsd:element>
    <xsd:element name="_ModerationStatus" ma:index="9" nillable="true" ma:displayName="Approval Status" ma:default="0" ma:hidden="true" ma:internalName="_ModerationStatus" ma:readOnly="true">
      <xsd:simpleType>
        <xsd:restriction base="dms:Unknown"/>
      </xsd:simpleType>
    </xsd:element>
    <xsd:element name="_ModerationComments" ma:index="10" nillable="true" ma:displayName="Approver Comments" ma:hidden="true" ma:internalName="_ModerationComments" ma:readOnly="true">
      <xsd:simpleType>
        <xsd:restriction base="dms:Note"/>
      </xsd:simpleType>
    </xsd:element>
    <xsd:element name="FileRef" ma:index="11" nillable="true" ma:displayName="URL Path" ma:hidden="true" ma:list="Docs" ma:internalName="FileRef" ma:readOnly="true" ma:showField="FullUrl">
      <xsd:simpleType>
        <xsd:restriction base="dms:Lookup"/>
      </xsd:simpleType>
    </xsd:element>
    <xsd:element name="FileDirRef" ma:index="12" nillable="true" ma:displayName="Path" ma:hidden="true" ma:list="Docs" ma:internalName="FileDirRef" ma:readOnly="true" ma:showField="DirName">
      <xsd:simpleType>
        <xsd:restriction base="dms:Lookup"/>
      </xsd:simpleType>
    </xsd:element>
    <xsd:element name="Last_x0020_Modified" ma:index="13" nillable="true" ma:displayName="Modified" ma:format="TRUE" ma:hidden="true" ma:list="Docs" ma:internalName="Last_x0020_Modified" ma:readOnly="true" ma:showField="TimeLastModified">
      <xsd:simpleType>
        <xsd:restriction base="dms:Lookup"/>
      </xsd:simpleType>
    </xsd:element>
    <xsd:element name="Created_x0020_Date" ma:index="14" nillable="true" ma:displayName="Created" ma:format="TRUE" ma:hidden="true" ma:list="Docs" ma:internalName="Created_x0020_Date" ma:readOnly="true" ma:showField="TimeCreated">
      <xsd:simpleType>
        <xsd:restriction base="dms:Lookup"/>
      </xsd:simpleType>
    </xsd:element>
    <xsd:element name="File_x0020_Size" ma:index="15" nillable="true" ma:displayName="File Size" ma:format="TRUE" ma:hidden="true" ma:list="Docs" ma:internalName="File_x0020_Size" ma:readOnly="true" ma:showField="SizeInKB">
      <xsd:simpleType>
        <xsd:restriction base="dms:Lookup"/>
      </xsd:simpleType>
    </xsd:element>
    <xsd:element name="FSObjType" ma:index="16" nillable="true" ma:displayName="Item Type" ma:hidden="true" ma:list="Docs" ma:internalName="FSObjType" ma:readOnly="true" ma:showField="FSType">
      <xsd:simpleType>
        <xsd:restriction base="dms:Lookup"/>
      </xsd:simpleType>
    </xsd:element>
    <xsd:element name="SortBehavior" ma:index="17" nillable="true" ma:displayName="Sort Type" ma:hidden="true" ma:list="Docs" ma:internalName="SortBehavior" ma:readOnly="true" ma:showField="SortBehavior">
      <xsd:simpleType>
        <xsd:restriction base="dms:Lookup"/>
      </xsd:simpleType>
    </xsd:element>
    <xsd:element name="CheckedOutUserId" ma:index="19" nillable="true" ma:displayName="ID of the User who has the item Checked Out" ma:hidden="true" ma:list="Docs" ma:internalName="CheckedOutUserId" ma:readOnly="true" ma:showField="CheckoutUserId">
      <xsd:simpleType>
        <xsd:restriction base="dms:Lookup"/>
      </xsd:simpleType>
    </xsd:element>
    <xsd:element name="IsCheckedoutToLocal" ma:index="20" nillable="true" ma:displayName="Is Checked out to local" ma:hidden="true" ma:list="Docs" ma:internalName="IsCheckedoutToLocal" ma:readOnly="true" ma:showField="IsCheckoutToLocal">
      <xsd:simpleType>
        <xsd:restriction base="dms:Lookup"/>
      </xsd:simpleType>
    </xsd:element>
    <xsd:element name="CheckoutUser" ma:index="21" nillable="true" ma:displayName="Checked Out T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que Id" ma:hidden="true" ma:list="Docs" ma:internalName="UniqueId" ma:readOnly="true" ma:showField="UniqueId">
      <xsd:simpleType>
        <xsd:restriction base="dms:Lookup"/>
      </xsd:simpleType>
    </xsd:element>
    <xsd:element name="SyncClientId" ma:index="24" nillable="true" ma:displayName="Client Id"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Virus Status" ma:format="TRUE" ma:hidden="true" ma:list="Docs" ma:internalName="VirusStatus" ma:readOnly="true" ma:showField="Size">
      <xsd:simpleType>
        <xsd:restriction base="dms:Lookup"/>
      </xsd:simpleType>
    </xsd:element>
    <xsd:element name="CheckedOutTitle" ma:index="28" nillable="true" ma:displayName="Checked Out To" ma:format="TRUE" ma:hidden="true" ma:list="Docs" ma:internalName="CheckedOutTitle" ma:readOnly="true" ma:showField="CheckedOutTitle">
      <xsd:simpleType>
        <xsd:restriction base="dms:Lookup"/>
      </xsd:simpleType>
    </xsd:element>
    <xsd:element name="_CheckinComment" ma:index="29" nillable="true" ma:displayName="Check In Comment" ma:format="TRUE" ma:list="Docs" ma:internalName="_CheckinComment" ma:readOnly="true" ma:showField="CheckinComment">
      <xsd:simpleType>
        <xsd:restriction base="dms:Lookup"/>
      </xsd:simpleType>
    </xsd:element>
    <xsd:element name="File_x0020_Type" ma:index="33" nillable="true" ma:displayName="File Type" ma:hidden="true" ma:internalName="File_x0020_Type" ma:readOnly="true">
      <xsd:simpleType>
        <xsd:restriction base="dms:Text"/>
      </xsd:simpleType>
    </xsd:element>
    <xsd:element name="HTML_x0020_File_x0020_Type" ma:index="34" nillable="true" ma:displayName="HTML File Type" ma:hidden="true" ma:internalName="HTML_x0020_File_x0020_Type" ma:readOnly="true">
      <xsd:simpleType>
        <xsd:restriction base="dms:Text"/>
      </xsd:simpleType>
    </xsd:element>
    <xsd:element name="_SourceUrl" ma:index="35" nillable="true" ma:displayName="Source URL" ma:hidden="true" ma:internalName="_SourceUrl">
      <xsd:simpleType>
        <xsd:restriction base="dms:Text"/>
      </xsd:simpleType>
    </xsd:element>
    <xsd:element name="_SharedFileIndex" ma:index="36" nillable="true" ma:displayName="Shared File Index" ma:hidden="true" ma:internalName="_SharedFileIndex">
      <xsd:simpleType>
        <xsd:restriction base="dms:Text"/>
      </xsd:simpleType>
    </xsd:element>
    <xsd:element name="MetaInfo" ma:index="48" nillable="true" ma:displayName="Property Bag" ma:hidden="true" ma:list="Docs" ma:internalName="MetaInfo" ma:showField="MetaInfo">
      <xsd:simpleType>
        <xsd:restriction base="dms:Lookup"/>
      </xsd:simpleType>
    </xsd:element>
    <xsd:element name="_Level" ma:index="49" nillable="true" ma:displayName="Level" ma:hidden="true" ma:internalName="_Level" ma:readOnly="true">
      <xsd:simpleType>
        <xsd:restriction base="dms:Unknown"/>
      </xsd:simpleType>
    </xsd:element>
    <xsd:element name="_IsCurrentVersion" ma:index="50" nillable="true" ma:displayName="Is Current Version" ma:hidden="true" ma:internalName="_IsCurrentVersion" ma:readOnly="true">
      <xsd:simpleType>
        <xsd:restriction base="dms:Boolean"/>
      </xsd:simpleType>
    </xsd:element>
    <xsd:element name="ItemChildCount" ma:index="51" nillable="true" ma:displayName="Item Child Count" ma:hidden="true" ma:list="Docs" ma:internalName="ItemChildCount" ma:readOnly="true" ma:showField="ItemChildCount">
      <xsd:simpleType>
        <xsd:restriction base="dms:Lookup"/>
      </xsd:simpleType>
    </xsd:element>
    <xsd:element name="FolderChildCount" ma:index="52" nillable="true" ma:displayName="Folder Child Count" ma:hidden="true" ma:list="Docs" ma:internalName="FolderChildCount" ma:readOnly="true" ma:showField="FolderChildCount">
      <xsd:simpleType>
        <xsd:restriction base="dms:Lookup"/>
      </xsd:simpleType>
    </xsd:element>
    <xsd:element name="owshiddenversion" ma:index="56" nillable="true" ma:displayName="owshiddenversion" ma:hidden="true" ma:internalName="owshiddenversion" ma:readOnly="true">
      <xsd:simpleType>
        <xsd:restriction base="dms:Unknown"/>
      </xsd:simpleType>
    </xsd:element>
    <xsd:element name="_UIVersion" ma:index="57" nillable="true" ma:displayName="UI Version" ma:hidden="true" ma:internalName="_UIVersion" ma:readOnly="true">
      <xsd:simpleType>
        <xsd:restriction base="dms:Unknown"/>
      </xsd:simpleType>
    </xsd:element>
    <xsd:element name="_UIVersionString" ma:index="58" nillable="true" ma:displayName="Version" ma:internalName="_UIVersionString" ma:readOnly="true">
      <xsd:simpleType>
        <xsd:restriction base="dms:Text"/>
      </xsd:simpleType>
    </xsd:element>
    <xsd:element name="InstanceID" ma:index="59" nillable="true" ma:displayName="Instance ID" ma:hidden="true" ma:internalName="InstanceID" ma:readOnly="true">
      <xsd:simpleType>
        <xsd:restriction base="dms:Unknown"/>
      </xsd:simpleType>
    </xsd:element>
    <xsd:element name="Order" ma:index="60" nillable="true" ma:displayName="Order" ma:hidden="true" ma:internalName="Order">
      <xsd:simpleType>
        <xsd:restriction base="dms:Number"/>
      </xsd:simpleType>
    </xsd:element>
    <xsd:element name="GUID" ma:index="61" nillable="true" ma:displayName="GUID" ma:hidden="true" ma:internalName="GUID" ma:readOnly="true">
      <xsd:simpleType>
        <xsd:restriction base="dms:Unknown"/>
      </xsd:simpleType>
    </xsd:element>
    <xsd:element name="WorkflowVersion" ma:index="62" nillable="true" ma:displayName="Workflow Version" ma:hidden="true" ma:internalName="WorkflowVersion" ma:readOnly="true">
      <xsd:simpleType>
        <xsd:restriction base="dms:Unknown"/>
      </xsd:simpleType>
    </xsd:element>
    <xsd:element name="WorkflowInstanceID" ma:index="63" nillable="true" ma:displayName="Workflow Instance ID" ma:hidden="true" ma:internalName="WorkflowInstanceID" ma:readOnly="true">
      <xsd:simpleType>
        <xsd:restriction base="dms:Unknown"/>
      </xsd:simpleType>
    </xsd:element>
    <xsd:element name="ParentVersionString" ma:index="64" nillable="true" ma:displayName="Source Version (Converted Document)" ma:hidden="true" ma:list="Docs" ma:internalName="ParentVersionString" ma:readOnly="true" ma:showField="ParentVersionString">
      <xsd:simpleType>
        <xsd:restriction base="dms:Lookup"/>
      </xsd:simpleType>
    </xsd:element>
    <xsd:element name="ParentLeafName" ma:index="65" nillable="true" ma:displayName="Source Name (Converted Document)" ma:hidden="true" ma:list="Docs" ma:internalName="ParentLeafName" ma:readOnly="true" ma:showField="ParentLeafName">
      <xsd:simpleType>
        <xsd:restriction base="dms:Lookup"/>
      </xsd:simpleType>
    </xsd:element>
    <xsd:element name="DocConcurrencyNumber" ma:index="66" nillable="true" ma:displayName="Document Concurrency Number" ma:hidden="true" ma:list="Docs" ma:internalName="DocConcurrencyNumber" ma:readOnly="true" ma:showField="DocConcurrencyNumber">
      <xsd:simpleType>
        <xsd:restriction base="dms:Lookup"/>
      </xsd:simpleType>
    </xsd:element>
    <xsd:element name="TemplateUrl" ma:index="68" nillable="true" ma:displayName="Template Link" ma:hidden="true" ma:internalName="TemplateUrl">
      <xsd:simpleType>
        <xsd:restriction base="dms:Text"/>
      </xsd:simpleType>
    </xsd:element>
    <xsd:element name="xd_ProgID" ma:index="69" nillable="true" ma:displayName="HTML File Link" ma:hidden="true" ma:internalName="xd_ProgID">
      <xsd:simpleType>
        <xsd:restriction base="dms:Text"/>
      </xsd:simpleType>
    </xsd:element>
    <xsd:element name="xd_Signature" ma:index="70" nillable="true" ma:displayName="Is Signed" ma:hidden="true" ma:internalName="xd_Signature" ma:readOnly="true">
      <xsd:simpleType>
        <xsd:restriction base="dms:Boolean"/>
      </xsd:simpleType>
    </xsd:element>
    <xsd:element name="DocumentTypeId" ma:index="73" nillable="true" ma:displayName="DocumentTypeId" ma:hidden="true" ma:internalName="DocumentTypeId">
      <xsd:simpleType>
        <xsd:restriction base="dms:Text">
          <xsd:maxLength value="255"/>
        </xsd:restriction>
      </xsd:simpleType>
    </xsd:element>
    <xsd:element name="ProtocolNumberIn" ma:index="74" nillable="true" ma:displayName="ProtocolNumberIn" ma:hidden="true" ma:internalName="ProtocolNumberIn">
      <xsd:simpleType>
        <xsd:restriction base="dms:Text">
          <xsd:maxLength value="255"/>
        </xsd:restriction>
      </xsd:simpleType>
    </xsd:element>
    <xsd:element name="ProtocolNumberOut" ma:index="75" nillable="true" ma:displayName="ProtocolNumberOut" ma:hidden="true" ma:internalName="ProtocolNumberOut">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Content Type"/>
        <xsd:element ref="dc:title" minOccurs="0" maxOccurs="1" ma:index="6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54F787-D455-4D4B-B551-3E05349B9C3A}">
  <ds:schemaRefs>
    <ds:schemaRef ds:uri="http://schemas.microsoft.com/office/2006/documentManagement/types"/>
    <ds:schemaRef ds:uri="http://purl.org/dc/dcmitype/"/>
    <ds:schemaRef ds:uri="http://purl.org/dc/terms/"/>
    <ds:schemaRef ds:uri="http://purl.org/dc/elements/1.1/"/>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http://schemas.microsoft.com/sharepoint/v3"/>
  </ds:schemaRefs>
</ds:datastoreItem>
</file>

<file path=customXml/itemProps2.xml><?xml version="1.0" encoding="utf-8"?>
<ds:datastoreItem xmlns:ds="http://schemas.openxmlformats.org/officeDocument/2006/customXml" ds:itemID="{C15DF62B-BB31-47BF-BABF-385D463B95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 Fondi Rezerve viti 2023  </vt:lpstr>
      <vt:lpstr>Kontigjenca viti 2023</vt:lpstr>
      <vt:lpstr>' Fondi Rezerve viti 2023  '!Print_Area</vt:lpstr>
      <vt:lpstr>'Kontigjenca viti 2023'!Print_Area</vt:lpstr>
      <vt:lpstr>'Kontigjenca viti 2023'!Print_Titles</vt:lpstr>
    </vt:vector>
  </TitlesOfParts>
  <Company>MoF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ANEKS ç_Tabela analitike e perdorimit te Fondit Rezerve  Kontigjencave 2023</dc:title>
  <dc:creator>MoF</dc:creator>
  <cp:lastModifiedBy>Sara Kosova</cp:lastModifiedBy>
  <cp:lastPrinted>2024-07-04T11:58:29Z</cp:lastPrinted>
  <dcterms:created xsi:type="dcterms:W3CDTF">2008-01-25T09:35:37Z</dcterms:created>
  <dcterms:modified xsi:type="dcterms:W3CDTF">2024-07-04T11:58:45Z</dcterms:modified>
</cp:coreProperties>
</file>